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228"/>
  <workbookPr codeName="ThisWorkbook"/>
  <mc:AlternateContent xmlns:mc="http://schemas.openxmlformats.org/markup-compatibility/2006">
    <mc:Choice Requires="x15">
      <x15ac:absPath xmlns:x15ac="http://schemas.microsoft.com/office/spreadsheetml/2010/11/ac" url="L:\SERV-MANUTENCAO\LICITAÇÕES\2025\202500047001223 - Laboratório de Análise de Solos\"/>
    </mc:Choice>
  </mc:AlternateContent>
  <xr:revisionPtr revIDLastSave="0" documentId="13_ncr:1_{47F8A7AB-CE55-454E-B61E-74C8D85BBECA}" xr6:coauthVersionLast="34" xr6:coauthVersionMax="34" xr10:uidLastSave="{00000000-0000-0000-0000-000000000000}"/>
  <bookViews>
    <workbookView xWindow="-105" yWindow="-105" windowWidth="23250" windowHeight="12450" xr2:uid="{00000000-000D-0000-FFFF-FFFF00000000}"/>
  </bookViews>
  <sheets>
    <sheet name="Orçamento" sheetId="1" r:id="rId1"/>
    <sheet name="BDI" sheetId="4" r:id="rId2"/>
    <sheet name="Cronograma 2" sheetId="3" state="hidden" r:id="rId3"/>
  </sheets>
  <definedNames>
    <definedName name="_xlnm._FilterDatabase" localSheetId="0" hidden="1">Orçamento!#REF!</definedName>
    <definedName name="_xlnm.Print_Area" localSheetId="1">BDI!$B$1:$H$38</definedName>
    <definedName name="_xlnm.Print_Area" localSheetId="0">Orçamento!$B$1:$L$502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71" i="1" l="1"/>
  <c r="J288" i="1"/>
  <c r="K288" i="1"/>
  <c r="L288" i="1"/>
  <c r="J295" i="1"/>
  <c r="L295" i="1" s="1"/>
  <c r="K295" i="1"/>
  <c r="J296" i="1"/>
  <c r="K296" i="1"/>
  <c r="L296" i="1"/>
  <c r="J297" i="1"/>
  <c r="L297" i="1" s="1"/>
  <c r="K297" i="1"/>
  <c r="J298" i="1"/>
  <c r="K298" i="1"/>
  <c r="L298" i="1"/>
  <c r="J299" i="1"/>
  <c r="K299" i="1"/>
  <c r="L299" i="1"/>
  <c r="J300" i="1"/>
  <c r="L300" i="1" s="1"/>
  <c r="K300" i="1"/>
  <c r="J301" i="1"/>
  <c r="L301" i="1" s="1"/>
  <c r="K301" i="1"/>
  <c r="J302" i="1"/>
  <c r="L302" i="1" s="1"/>
  <c r="K302" i="1"/>
  <c r="J303" i="1"/>
  <c r="K303" i="1"/>
  <c r="L303" i="1"/>
  <c r="K477" i="1"/>
  <c r="J477" i="1"/>
  <c r="L477" i="1" s="1"/>
  <c r="J494" i="1" l="1"/>
  <c r="L494" i="1" s="1"/>
  <c r="K494" i="1"/>
  <c r="J495" i="1"/>
  <c r="L495" i="1" s="1"/>
  <c r="K495" i="1"/>
  <c r="K498" i="1"/>
  <c r="J498" i="1"/>
  <c r="L498" i="1" s="1"/>
  <c r="J16" i="1"/>
  <c r="L16" i="1" s="1"/>
  <c r="K16" i="1"/>
  <c r="K497" i="1"/>
  <c r="J497" i="1"/>
  <c r="L497" i="1" s="1"/>
  <c r="J14" i="1"/>
  <c r="L14" i="1" s="1"/>
  <c r="K14" i="1"/>
  <c r="J15" i="1"/>
  <c r="L15" i="1" s="1"/>
  <c r="K15" i="1"/>
  <c r="J388" i="1"/>
  <c r="L388" i="1" s="1"/>
  <c r="K388" i="1"/>
  <c r="K387" i="1"/>
  <c r="J387" i="1"/>
  <c r="L387" i="1" s="1"/>
  <c r="I385" i="1"/>
  <c r="J385" i="1" s="1"/>
  <c r="L385" i="1" s="1"/>
  <c r="J386" i="1"/>
  <c r="L386" i="1" s="1"/>
  <c r="K386" i="1"/>
  <c r="I383" i="1"/>
  <c r="H383" i="1"/>
  <c r="I384" i="1"/>
  <c r="J384" i="1" s="1"/>
  <c r="L384" i="1" s="1"/>
  <c r="I382" i="1"/>
  <c r="J174" i="1"/>
  <c r="L174" i="1" s="1"/>
  <c r="K174" i="1"/>
  <c r="I287" i="1"/>
  <c r="K287" i="1"/>
  <c r="K384" i="1" l="1"/>
  <c r="K383" i="1"/>
  <c r="K385" i="1"/>
  <c r="J383" i="1"/>
  <c r="L383" i="1" s="1"/>
  <c r="J287" i="1"/>
  <c r="L287" i="1" s="1"/>
  <c r="K391" i="1"/>
  <c r="J391" i="1"/>
  <c r="L391" i="1" s="1"/>
  <c r="K397" i="1"/>
  <c r="J397" i="1"/>
  <c r="L397" i="1" s="1"/>
  <c r="K396" i="1"/>
  <c r="J396" i="1"/>
  <c r="L396" i="1" s="1"/>
  <c r="K496" i="1"/>
  <c r="J496" i="1"/>
  <c r="L496" i="1" s="1"/>
  <c r="J493" i="1"/>
  <c r="L493" i="1" s="1"/>
  <c r="K493" i="1"/>
  <c r="K492" i="1"/>
  <c r="J492" i="1"/>
  <c r="L492" i="1" s="1"/>
  <c r="J491" i="1"/>
  <c r="L491" i="1" s="1"/>
  <c r="J481" i="1"/>
  <c r="L481" i="1" s="1"/>
  <c r="J482" i="1"/>
  <c r="L482" i="1" s="1"/>
  <c r="J483" i="1"/>
  <c r="L483" i="1" s="1"/>
  <c r="J484" i="1"/>
  <c r="L484" i="1" s="1"/>
  <c r="J485" i="1"/>
  <c r="L485" i="1" s="1"/>
  <c r="J486" i="1"/>
  <c r="L486" i="1" s="1"/>
  <c r="J487" i="1"/>
  <c r="L487" i="1" s="1"/>
  <c r="J488" i="1"/>
  <c r="L488" i="1" s="1"/>
  <c r="J480" i="1"/>
  <c r="L480" i="1" s="1"/>
  <c r="J469" i="1"/>
  <c r="L469" i="1" s="1"/>
  <c r="J470" i="1"/>
  <c r="L470" i="1" s="1"/>
  <c r="J471" i="1"/>
  <c r="L471" i="1" s="1"/>
  <c r="J472" i="1"/>
  <c r="L472" i="1" s="1"/>
  <c r="J473" i="1"/>
  <c r="L473" i="1" s="1"/>
  <c r="J474" i="1"/>
  <c r="L474" i="1" s="1"/>
  <c r="J475" i="1"/>
  <c r="L475" i="1" s="1"/>
  <c r="J476" i="1"/>
  <c r="L476" i="1" s="1"/>
  <c r="J468" i="1"/>
  <c r="L468" i="1" s="1"/>
  <c r="J402" i="1"/>
  <c r="L402" i="1" s="1"/>
  <c r="J403" i="1"/>
  <c r="L403" i="1" s="1"/>
  <c r="J404" i="1"/>
  <c r="L404" i="1" s="1"/>
  <c r="J405" i="1"/>
  <c r="L405" i="1" s="1"/>
  <c r="J406" i="1"/>
  <c r="L406" i="1" s="1"/>
  <c r="J407" i="1"/>
  <c r="L407" i="1" s="1"/>
  <c r="J408" i="1"/>
  <c r="L408" i="1" s="1"/>
  <c r="J409" i="1"/>
  <c r="L409" i="1" s="1"/>
  <c r="J410" i="1"/>
  <c r="L410" i="1" s="1"/>
  <c r="J411" i="1"/>
  <c r="L411" i="1" s="1"/>
  <c r="J412" i="1"/>
  <c r="L412" i="1" s="1"/>
  <c r="J413" i="1"/>
  <c r="L413" i="1" s="1"/>
  <c r="J414" i="1"/>
  <c r="L414" i="1" s="1"/>
  <c r="J415" i="1"/>
  <c r="L415" i="1" s="1"/>
  <c r="J416" i="1"/>
  <c r="L416" i="1" s="1"/>
  <c r="J417" i="1"/>
  <c r="L417" i="1" s="1"/>
  <c r="J418" i="1"/>
  <c r="L418" i="1" s="1"/>
  <c r="J419" i="1"/>
  <c r="L419" i="1" s="1"/>
  <c r="J420" i="1"/>
  <c r="L420" i="1" s="1"/>
  <c r="J421" i="1"/>
  <c r="L421" i="1" s="1"/>
  <c r="J422" i="1"/>
  <c r="L422" i="1" s="1"/>
  <c r="J423" i="1"/>
  <c r="L423" i="1" s="1"/>
  <c r="J424" i="1"/>
  <c r="L424" i="1" s="1"/>
  <c r="J425" i="1"/>
  <c r="L425" i="1" s="1"/>
  <c r="J426" i="1"/>
  <c r="L426" i="1" s="1"/>
  <c r="J427" i="1"/>
  <c r="L427" i="1" s="1"/>
  <c r="J428" i="1"/>
  <c r="L428" i="1" s="1"/>
  <c r="J429" i="1"/>
  <c r="L429" i="1" s="1"/>
  <c r="J430" i="1"/>
  <c r="L430" i="1" s="1"/>
  <c r="J431" i="1"/>
  <c r="L431" i="1" s="1"/>
  <c r="J432" i="1"/>
  <c r="L432" i="1" s="1"/>
  <c r="J433" i="1"/>
  <c r="L433" i="1" s="1"/>
  <c r="J434" i="1"/>
  <c r="L434" i="1" s="1"/>
  <c r="J435" i="1"/>
  <c r="L435" i="1" s="1"/>
  <c r="J436" i="1"/>
  <c r="L436" i="1" s="1"/>
  <c r="J437" i="1"/>
  <c r="L437" i="1" s="1"/>
  <c r="J438" i="1"/>
  <c r="L438" i="1" s="1"/>
  <c r="J439" i="1"/>
  <c r="L439" i="1" s="1"/>
  <c r="J440" i="1"/>
  <c r="L440" i="1" s="1"/>
  <c r="J441" i="1"/>
  <c r="L441" i="1" s="1"/>
  <c r="J442" i="1"/>
  <c r="L442" i="1" s="1"/>
  <c r="J443" i="1"/>
  <c r="L443" i="1" s="1"/>
  <c r="J444" i="1"/>
  <c r="L444" i="1" s="1"/>
  <c r="J445" i="1"/>
  <c r="L445" i="1" s="1"/>
  <c r="J446" i="1"/>
  <c r="L446" i="1" s="1"/>
  <c r="J447" i="1"/>
  <c r="L447" i="1" s="1"/>
  <c r="J448" i="1"/>
  <c r="L448" i="1" s="1"/>
  <c r="J449" i="1"/>
  <c r="L449" i="1" s="1"/>
  <c r="J450" i="1"/>
  <c r="L450" i="1" s="1"/>
  <c r="J451" i="1"/>
  <c r="L451" i="1" s="1"/>
  <c r="J452" i="1"/>
  <c r="L452" i="1" s="1"/>
  <c r="J453" i="1"/>
  <c r="L453" i="1" s="1"/>
  <c r="J454" i="1"/>
  <c r="L454" i="1" s="1"/>
  <c r="J455" i="1"/>
  <c r="L455" i="1" s="1"/>
  <c r="J456" i="1"/>
  <c r="L456" i="1" s="1"/>
  <c r="J457" i="1"/>
  <c r="L457" i="1" s="1"/>
  <c r="J458" i="1"/>
  <c r="L458" i="1" s="1"/>
  <c r="J459" i="1"/>
  <c r="L459" i="1" s="1"/>
  <c r="J460" i="1"/>
  <c r="L460" i="1" s="1"/>
  <c r="J461" i="1"/>
  <c r="L461" i="1" s="1"/>
  <c r="J462" i="1"/>
  <c r="L462" i="1" s="1"/>
  <c r="J463" i="1"/>
  <c r="L463" i="1" s="1"/>
  <c r="J401" i="1"/>
  <c r="L401" i="1" s="1"/>
  <c r="J307" i="1"/>
  <c r="L307" i="1" s="1"/>
  <c r="J308" i="1"/>
  <c r="L308" i="1" s="1"/>
  <c r="J309" i="1"/>
  <c r="L309" i="1" s="1"/>
  <c r="J310" i="1"/>
  <c r="L310" i="1" s="1"/>
  <c r="J311" i="1"/>
  <c r="L311" i="1" s="1"/>
  <c r="J312" i="1"/>
  <c r="L312" i="1" s="1"/>
  <c r="J313" i="1"/>
  <c r="L313" i="1" s="1"/>
  <c r="J314" i="1"/>
  <c r="L314" i="1" s="1"/>
  <c r="J315" i="1"/>
  <c r="L315" i="1" s="1"/>
  <c r="J316" i="1"/>
  <c r="L316" i="1" s="1"/>
  <c r="J317" i="1"/>
  <c r="L317" i="1" s="1"/>
  <c r="J318" i="1"/>
  <c r="L318" i="1" s="1"/>
  <c r="J319" i="1"/>
  <c r="L319" i="1" s="1"/>
  <c r="J320" i="1"/>
  <c r="L320" i="1" s="1"/>
  <c r="J321" i="1"/>
  <c r="L321" i="1" s="1"/>
  <c r="J322" i="1"/>
  <c r="L322" i="1" s="1"/>
  <c r="J323" i="1"/>
  <c r="L323" i="1" s="1"/>
  <c r="J324" i="1"/>
  <c r="L324" i="1" s="1"/>
  <c r="J325" i="1"/>
  <c r="L325" i="1" s="1"/>
  <c r="J326" i="1"/>
  <c r="L326" i="1" s="1"/>
  <c r="J327" i="1"/>
  <c r="L327" i="1" s="1"/>
  <c r="J328" i="1"/>
  <c r="L328" i="1" s="1"/>
  <c r="J329" i="1"/>
  <c r="L329" i="1" s="1"/>
  <c r="J330" i="1"/>
  <c r="L330" i="1" s="1"/>
  <c r="J331" i="1"/>
  <c r="L331" i="1" s="1"/>
  <c r="J332" i="1"/>
  <c r="L332" i="1" s="1"/>
  <c r="J333" i="1"/>
  <c r="L333" i="1" s="1"/>
  <c r="J334" i="1"/>
  <c r="L334" i="1" s="1"/>
  <c r="J335" i="1"/>
  <c r="L335" i="1" s="1"/>
  <c r="J336" i="1"/>
  <c r="L336" i="1" s="1"/>
  <c r="J337" i="1"/>
  <c r="L337" i="1" s="1"/>
  <c r="J338" i="1"/>
  <c r="L338" i="1" s="1"/>
  <c r="J339" i="1"/>
  <c r="L339" i="1" s="1"/>
  <c r="J340" i="1"/>
  <c r="L340" i="1" s="1"/>
  <c r="J341" i="1"/>
  <c r="L341" i="1" s="1"/>
  <c r="J342" i="1"/>
  <c r="L342" i="1" s="1"/>
  <c r="J343" i="1"/>
  <c r="L343" i="1" s="1"/>
  <c r="J344" i="1"/>
  <c r="L344" i="1" s="1"/>
  <c r="J345" i="1"/>
  <c r="L345" i="1" s="1"/>
  <c r="J346" i="1"/>
  <c r="L346" i="1" s="1"/>
  <c r="J347" i="1"/>
  <c r="L347" i="1" s="1"/>
  <c r="J348" i="1"/>
  <c r="L348" i="1" s="1"/>
  <c r="J349" i="1"/>
  <c r="L349" i="1" s="1"/>
  <c r="J350" i="1"/>
  <c r="L350" i="1" s="1"/>
  <c r="J351" i="1"/>
  <c r="L351" i="1" s="1"/>
  <c r="J352" i="1"/>
  <c r="L352" i="1" s="1"/>
  <c r="J353" i="1"/>
  <c r="L353" i="1" s="1"/>
  <c r="J354" i="1"/>
  <c r="L354" i="1" s="1"/>
  <c r="J355" i="1"/>
  <c r="L355" i="1" s="1"/>
  <c r="J356" i="1"/>
  <c r="L356" i="1" s="1"/>
  <c r="J357" i="1"/>
  <c r="L357" i="1" s="1"/>
  <c r="J358" i="1"/>
  <c r="L358" i="1" s="1"/>
  <c r="J359" i="1"/>
  <c r="L359" i="1" s="1"/>
  <c r="J360" i="1"/>
  <c r="L360" i="1" s="1"/>
  <c r="J361" i="1"/>
  <c r="L361" i="1" s="1"/>
  <c r="J362" i="1"/>
  <c r="L362" i="1" s="1"/>
  <c r="J363" i="1"/>
  <c r="L363" i="1" s="1"/>
  <c r="J364" i="1"/>
  <c r="L364" i="1" s="1"/>
  <c r="J365" i="1"/>
  <c r="L365" i="1" s="1"/>
  <c r="J366" i="1"/>
  <c r="L366" i="1" s="1"/>
  <c r="J367" i="1"/>
  <c r="L367" i="1" s="1"/>
  <c r="J368" i="1"/>
  <c r="L368" i="1" s="1"/>
  <c r="J369" i="1"/>
  <c r="L369" i="1" s="1"/>
  <c r="J370" i="1"/>
  <c r="L370" i="1" s="1"/>
  <c r="J371" i="1"/>
  <c r="L371" i="1" s="1"/>
  <c r="J372" i="1"/>
  <c r="L372" i="1" s="1"/>
  <c r="J373" i="1"/>
  <c r="L373" i="1" s="1"/>
  <c r="J374" i="1"/>
  <c r="L374" i="1" s="1"/>
  <c r="J375" i="1"/>
  <c r="L375" i="1" s="1"/>
  <c r="J376" i="1"/>
  <c r="L376" i="1" s="1"/>
  <c r="J377" i="1"/>
  <c r="L377" i="1" s="1"/>
  <c r="J378" i="1"/>
  <c r="L378" i="1" s="1"/>
  <c r="J379" i="1"/>
  <c r="L379" i="1" s="1"/>
  <c r="J380" i="1"/>
  <c r="L380" i="1" s="1"/>
  <c r="J381" i="1"/>
  <c r="L381" i="1" s="1"/>
  <c r="J382" i="1"/>
  <c r="L382" i="1" s="1"/>
  <c r="J389" i="1"/>
  <c r="L389" i="1" s="1"/>
  <c r="J390" i="1"/>
  <c r="L390" i="1" s="1"/>
  <c r="J392" i="1"/>
  <c r="L392" i="1" s="1"/>
  <c r="J393" i="1"/>
  <c r="L393" i="1" s="1"/>
  <c r="J394" i="1"/>
  <c r="L394" i="1" s="1"/>
  <c r="J395" i="1"/>
  <c r="L395" i="1" s="1"/>
  <c r="J306" i="1"/>
  <c r="L306" i="1" s="1"/>
  <c r="J292" i="1"/>
  <c r="L292" i="1" s="1"/>
  <c r="J293" i="1"/>
  <c r="L293" i="1" s="1"/>
  <c r="J294" i="1"/>
  <c r="L294" i="1" s="1"/>
  <c r="J291" i="1"/>
  <c r="L291" i="1" s="1"/>
  <c r="J274" i="1"/>
  <c r="L274" i="1" s="1"/>
  <c r="J275" i="1"/>
  <c r="L275" i="1" s="1"/>
  <c r="J276" i="1"/>
  <c r="L276" i="1" s="1"/>
  <c r="J277" i="1"/>
  <c r="L277" i="1" s="1"/>
  <c r="J278" i="1"/>
  <c r="L278" i="1" s="1"/>
  <c r="J279" i="1"/>
  <c r="L279" i="1" s="1"/>
  <c r="J280" i="1"/>
  <c r="L280" i="1" s="1"/>
  <c r="J281" i="1"/>
  <c r="L281" i="1" s="1"/>
  <c r="J282" i="1"/>
  <c r="L282" i="1" s="1"/>
  <c r="J283" i="1"/>
  <c r="L283" i="1" s="1"/>
  <c r="J284" i="1"/>
  <c r="L284" i="1" s="1"/>
  <c r="J285" i="1"/>
  <c r="L285" i="1" s="1"/>
  <c r="J286" i="1"/>
  <c r="L286" i="1" s="1"/>
  <c r="J273" i="1"/>
  <c r="L273" i="1" s="1"/>
  <c r="J245" i="1"/>
  <c r="L245" i="1" s="1"/>
  <c r="J246" i="1"/>
  <c r="L246" i="1" s="1"/>
  <c r="J247" i="1"/>
  <c r="L247" i="1" s="1"/>
  <c r="J248" i="1"/>
  <c r="L248" i="1" s="1"/>
  <c r="J249" i="1"/>
  <c r="L249" i="1" s="1"/>
  <c r="J250" i="1"/>
  <c r="L250" i="1" s="1"/>
  <c r="J251" i="1"/>
  <c r="L251" i="1" s="1"/>
  <c r="J252" i="1"/>
  <c r="L252" i="1" s="1"/>
  <c r="J253" i="1"/>
  <c r="L253" i="1" s="1"/>
  <c r="J254" i="1"/>
  <c r="L254" i="1" s="1"/>
  <c r="J255" i="1"/>
  <c r="L255" i="1" s="1"/>
  <c r="J256" i="1"/>
  <c r="L256" i="1" s="1"/>
  <c r="J257" i="1"/>
  <c r="L257" i="1" s="1"/>
  <c r="J258" i="1"/>
  <c r="L258" i="1" s="1"/>
  <c r="J259" i="1"/>
  <c r="L259" i="1" s="1"/>
  <c r="J260" i="1"/>
  <c r="L260" i="1" s="1"/>
  <c r="J261" i="1"/>
  <c r="L261" i="1" s="1"/>
  <c r="J262" i="1"/>
  <c r="L262" i="1" s="1"/>
  <c r="J263" i="1"/>
  <c r="L263" i="1" s="1"/>
  <c r="J264" i="1"/>
  <c r="L264" i="1" s="1"/>
  <c r="J265" i="1"/>
  <c r="L265" i="1" s="1"/>
  <c r="J266" i="1"/>
  <c r="L266" i="1" s="1"/>
  <c r="J267" i="1"/>
  <c r="L267" i="1" s="1"/>
  <c r="J268" i="1"/>
  <c r="L268" i="1" s="1"/>
  <c r="J269" i="1"/>
  <c r="L269" i="1" s="1"/>
  <c r="J270" i="1"/>
  <c r="L270" i="1" s="1"/>
  <c r="J244" i="1"/>
  <c r="L244" i="1" s="1"/>
  <c r="J235" i="1"/>
  <c r="L235" i="1" s="1"/>
  <c r="J236" i="1"/>
  <c r="L236" i="1" s="1"/>
  <c r="J237" i="1"/>
  <c r="L237" i="1" s="1"/>
  <c r="J238" i="1"/>
  <c r="L238" i="1" s="1"/>
  <c r="J239" i="1"/>
  <c r="L239" i="1" s="1"/>
  <c r="J240" i="1"/>
  <c r="L240" i="1" s="1"/>
  <c r="J241" i="1"/>
  <c r="L241" i="1" s="1"/>
  <c r="J234" i="1"/>
  <c r="L234" i="1" s="1"/>
  <c r="J229" i="1"/>
  <c r="L229" i="1" s="1"/>
  <c r="J230" i="1"/>
  <c r="L230" i="1" s="1"/>
  <c r="J231" i="1"/>
  <c r="L231" i="1" s="1"/>
  <c r="J228" i="1"/>
  <c r="L228" i="1" s="1"/>
  <c r="J206" i="1"/>
  <c r="L206" i="1" s="1"/>
  <c r="J207" i="1"/>
  <c r="L207" i="1" s="1"/>
  <c r="J208" i="1"/>
  <c r="L208" i="1" s="1"/>
  <c r="J209" i="1"/>
  <c r="L209" i="1" s="1"/>
  <c r="J210" i="1"/>
  <c r="L210" i="1" s="1"/>
  <c r="J211" i="1"/>
  <c r="L211" i="1" s="1"/>
  <c r="J212" i="1"/>
  <c r="L212" i="1" s="1"/>
  <c r="J213" i="1"/>
  <c r="L213" i="1" s="1"/>
  <c r="J214" i="1"/>
  <c r="L214" i="1" s="1"/>
  <c r="J215" i="1"/>
  <c r="L215" i="1" s="1"/>
  <c r="J216" i="1"/>
  <c r="L216" i="1" s="1"/>
  <c r="J217" i="1"/>
  <c r="L217" i="1" s="1"/>
  <c r="J218" i="1"/>
  <c r="L218" i="1" s="1"/>
  <c r="J219" i="1"/>
  <c r="L219" i="1" s="1"/>
  <c r="J220" i="1"/>
  <c r="L220" i="1" s="1"/>
  <c r="J221" i="1"/>
  <c r="L221" i="1" s="1"/>
  <c r="J222" i="1"/>
  <c r="L222" i="1" s="1"/>
  <c r="J223" i="1"/>
  <c r="L223" i="1" s="1"/>
  <c r="J224" i="1"/>
  <c r="L224" i="1" s="1"/>
  <c r="J225" i="1"/>
  <c r="L225" i="1" s="1"/>
  <c r="J205" i="1"/>
  <c r="L205" i="1" s="1"/>
  <c r="J180" i="1"/>
  <c r="L180" i="1" s="1"/>
  <c r="J181" i="1"/>
  <c r="L181" i="1" s="1"/>
  <c r="J182" i="1"/>
  <c r="L182" i="1" s="1"/>
  <c r="J183" i="1"/>
  <c r="L183" i="1" s="1"/>
  <c r="J184" i="1"/>
  <c r="L184" i="1" s="1"/>
  <c r="J185" i="1"/>
  <c r="L185" i="1" s="1"/>
  <c r="J186" i="1"/>
  <c r="L186" i="1" s="1"/>
  <c r="J187" i="1"/>
  <c r="L187" i="1" s="1"/>
  <c r="J188" i="1"/>
  <c r="L188" i="1" s="1"/>
  <c r="J189" i="1"/>
  <c r="L189" i="1" s="1"/>
  <c r="J190" i="1"/>
  <c r="L190" i="1" s="1"/>
  <c r="J191" i="1"/>
  <c r="L191" i="1" s="1"/>
  <c r="J192" i="1"/>
  <c r="L192" i="1" s="1"/>
  <c r="J193" i="1"/>
  <c r="L193" i="1" s="1"/>
  <c r="J194" i="1"/>
  <c r="L194" i="1" s="1"/>
  <c r="J195" i="1"/>
  <c r="L195" i="1" s="1"/>
  <c r="J196" i="1"/>
  <c r="L196" i="1" s="1"/>
  <c r="J197" i="1"/>
  <c r="L197" i="1" s="1"/>
  <c r="J198" i="1"/>
  <c r="L198" i="1" s="1"/>
  <c r="J199" i="1"/>
  <c r="L199" i="1" s="1"/>
  <c r="J200" i="1"/>
  <c r="L200" i="1" s="1"/>
  <c r="J201" i="1"/>
  <c r="L201" i="1" s="1"/>
  <c r="J202" i="1"/>
  <c r="L202" i="1" s="1"/>
  <c r="J179" i="1"/>
  <c r="L179" i="1" s="1"/>
  <c r="J169" i="1"/>
  <c r="L169" i="1" s="1"/>
  <c r="J170" i="1"/>
  <c r="L170" i="1" s="1"/>
  <c r="J171" i="1"/>
  <c r="L171" i="1" s="1"/>
  <c r="J172" i="1"/>
  <c r="L172" i="1" s="1"/>
  <c r="J173" i="1"/>
  <c r="L173" i="1" s="1"/>
  <c r="J168" i="1"/>
  <c r="L168" i="1" s="1"/>
  <c r="J164" i="1"/>
  <c r="L164" i="1" s="1"/>
  <c r="J165" i="1"/>
  <c r="L165" i="1" s="1"/>
  <c r="J163" i="1"/>
  <c r="L163" i="1" s="1"/>
  <c r="J160" i="1"/>
  <c r="L160" i="1" s="1"/>
  <c r="J157" i="1"/>
  <c r="L157" i="1" s="1"/>
  <c r="J156" i="1"/>
  <c r="L156" i="1" s="1"/>
  <c r="J149" i="1"/>
  <c r="L149" i="1" s="1"/>
  <c r="J150" i="1"/>
  <c r="L150" i="1" s="1"/>
  <c r="J151" i="1"/>
  <c r="L151" i="1" s="1"/>
  <c r="J148" i="1"/>
  <c r="L148" i="1" s="1"/>
  <c r="J145" i="1"/>
  <c r="L145" i="1" s="1"/>
  <c r="J144" i="1"/>
  <c r="L144" i="1" s="1"/>
  <c r="J140" i="1"/>
  <c r="L140" i="1" s="1"/>
  <c r="J141" i="1"/>
  <c r="L141" i="1" s="1"/>
  <c r="J139" i="1"/>
  <c r="L139" i="1" s="1"/>
  <c r="J134" i="1"/>
  <c r="L134" i="1" s="1"/>
  <c r="J135" i="1"/>
  <c r="L135" i="1" s="1"/>
  <c r="J136" i="1"/>
  <c r="L136" i="1" s="1"/>
  <c r="J133" i="1"/>
  <c r="L133" i="1" s="1"/>
  <c r="J128" i="1"/>
  <c r="L128" i="1" s="1"/>
  <c r="J127" i="1"/>
  <c r="L127" i="1" s="1"/>
  <c r="J112" i="1"/>
  <c r="L112" i="1" s="1"/>
  <c r="J113" i="1"/>
  <c r="L113" i="1" s="1"/>
  <c r="J114" i="1"/>
  <c r="L114" i="1" s="1"/>
  <c r="J115" i="1"/>
  <c r="L115" i="1" s="1"/>
  <c r="J116" i="1"/>
  <c r="L116" i="1" s="1"/>
  <c r="J117" i="1"/>
  <c r="L117" i="1" s="1"/>
  <c r="J118" i="1"/>
  <c r="L118" i="1" s="1"/>
  <c r="J119" i="1"/>
  <c r="L119" i="1" s="1"/>
  <c r="J120" i="1"/>
  <c r="L120" i="1" s="1"/>
  <c r="J121" i="1"/>
  <c r="L121" i="1" s="1"/>
  <c r="J122" i="1"/>
  <c r="L122" i="1" s="1"/>
  <c r="J123" i="1"/>
  <c r="L123" i="1" s="1"/>
  <c r="J124" i="1"/>
  <c r="L124" i="1" s="1"/>
  <c r="J111" i="1"/>
  <c r="L111" i="1" s="1"/>
  <c r="J99" i="1"/>
  <c r="L99" i="1" s="1"/>
  <c r="J100" i="1"/>
  <c r="L100" i="1" s="1"/>
  <c r="J101" i="1"/>
  <c r="L101" i="1" s="1"/>
  <c r="J102" i="1"/>
  <c r="L102" i="1" s="1"/>
  <c r="J103" i="1"/>
  <c r="L103" i="1" s="1"/>
  <c r="J104" i="1"/>
  <c r="L104" i="1" s="1"/>
  <c r="J105" i="1"/>
  <c r="L105" i="1" s="1"/>
  <c r="J106" i="1"/>
  <c r="L106" i="1" s="1"/>
  <c r="J107" i="1"/>
  <c r="L107" i="1" s="1"/>
  <c r="J108" i="1"/>
  <c r="L108" i="1" s="1"/>
  <c r="J98" i="1"/>
  <c r="L98" i="1" s="1"/>
  <c r="J94" i="1"/>
  <c r="L94" i="1" s="1"/>
  <c r="J95" i="1"/>
  <c r="L95" i="1" s="1"/>
  <c r="J93" i="1"/>
  <c r="L93" i="1" s="1"/>
  <c r="L89" i="1" s="1"/>
  <c r="J87" i="1"/>
  <c r="L87" i="1" s="1"/>
  <c r="J88" i="1"/>
  <c r="L88" i="1" s="1"/>
  <c r="J86" i="1"/>
  <c r="L86" i="1" s="1"/>
  <c r="J79" i="1"/>
  <c r="L79" i="1" s="1"/>
  <c r="J80" i="1"/>
  <c r="L80" i="1" s="1"/>
  <c r="J81" i="1"/>
  <c r="L81" i="1" s="1"/>
  <c r="J82" i="1"/>
  <c r="L82" i="1" s="1"/>
  <c r="J83" i="1"/>
  <c r="L83" i="1" s="1"/>
  <c r="J78" i="1"/>
  <c r="L78" i="1" s="1"/>
  <c r="J72" i="1"/>
  <c r="L72" i="1" s="1"/>
  <c r="J73" i="1"/>
  <c r="L73" i="1" s="1"/>
  <c r="J74" i="1"/>
  <c r="L74" i="1" s="1"/>
  <c r="J75" i="1"/>
  <c r="L75" i="1" s="1"/>
  <c r="J71" i="1"/>
  <c r="L71" i="1" s="1"/>
  <c r="J66" i="1"/>
  <c r="L66" i="1" s="1"/>
  <c r="J67" i="1"/>
  <c r="L67" i="1" s="1"/>
  <c r="J68" i="1"/>
  <c r="L68" i="1" s="1"/>
  <c r="J65" i="1"/>
  <c r="L65" i="1" s="1"/>
  <c r="J56" i="1"/>
  <c r="L56" i="1" s="1"/>
  <c r="J57" i="1"/>
  <c r="L57" i="1" s="1"/>
  <c r="J58" i="1"/>
  <c r="L58" i="1" s="1"/>
  <c r="J59" i="1"/>
  <c r="L59" i="1" s="1"/>
  <c r="J60" i="1"/>
  <c r="L60" i="1" s="1"/>
  <c r="J61" i="1"/>
  <c r="L61" i="1" s="1"/>
  <c r="J62" i="1"/>
  <c r="L62" i="1" s="1"/>
  <c r="J55" i="1"/>
  <c r="L55" i="1" s="1"/>
  <c r="J48" i="1"/>
  <c r="L48" i="1" s="1"/>
  <c r="J49" i="1"/>
  <c r="L49" i="1" s="1"/>
  <c r="J50" i="1"/>
  <c r="L50" i="1" s="1"/>
  <c r="J47" i="1"/>
  <c r="L47" i="1" s="1"/>
  <c r="J41" i="1"/>
  <c r="L41" i="1" s="1"/>
  <c r="J42" i="1"/>
  <c r="L42" i="1" s="1"/>
  <c r="J43" i="1"/>
  <c r="L43" i="1" s="1"/>
  <c r="J44" i="1"/>
  <c r="L44" i="1" s="1"/>
  <c r="J40" i="1"/>
  <c r="L40" i="1" s="1"/>
  <c r="J35" i="1"/>
  <c r="L35" i="1" s="1"/>
  <c r="J36" i="1"/>
  <c r="L36" i="1" s="1"/>
  <c r="J37" i="1"/>
  <c r="L37" i="1" s="1"/>
  <c r="J34" i="1"/>
  <c r="L34" i="1" s="1"/>
  <c r="J29" i="1"/>
  <c r="L29" i="1" s="1"/>
  <c r="J30" i="1"/>
  <c r="L30" i="1" s="1"/>
  <c r="J31" i="1"/>
  <c r="L31" i="1" s="1"/>
  <c r="J28" i="1"/>
  <c r="L28" i="1" s="1"/>
  <c r="J13" i="1"/>
  <c r="L13" i="1" s="1"/>
  <c r="J19" i="1"/>
  <c r="L19" i="1" s="1"/>
  <c r="J20" i="1"/>
  <c r="L20" i="1" s="1"/>
  <c r="J21" i="1"/>
  <c r="L21" i="1" s="1"/>
  <c r="J22" i="1"/>
  <c r="L22" i="1" s="1"/>
  <c r="J23" i="1"/>
  <c r="L23" i="1" s="1"/>
  <c r="J18" i="1"/>
  <c r="L18" i="1" s="1"/>
  <c r="J17" i="1"/>
  <c r="L17" i="1" s="1"/>
  <c r="K491" i="1"/>
  <c r="K481" i="1"/>
  <c r="K482" i="1"/>
  <c r="K483" i="1"/>
  <c r="K484" i="1"/>
  <c r="K485" i="1"/>
  <c r="K486" i="1"/>
  <c r="K487" i="1"/>
  <c r="K488" i="1"/>
  <c r="K480" i="1"/>
  <c r="K469" i="1"/>
  <c r="K470" i="1"/>
  <c r="K471" i="1"/>
  <c r="K472" i="1"/>
  <c r="K473" i="1"/>
  <c r="K474" i="1"/>
  <c r="K475" i="1"/>
  <c r="K476" i="1"/>
  <c r="K468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01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9" i="1"/>
  <c r="K390" i="1"/>
  <c r="K392" i="1"/>
  <c r="K393" i="1"/>
  <c r="K394" i="1"/>
  <c r="K395" i="1"/>
  <c r="K307" i="1"/>
  <c r="K308" i="1"/>
  <c r="K309" i="1"/>
  <c r="K310" i="1"/>
  <c r="K311" i="1"/>
  <c r="K312" i="1"/>
  <c r="K313" i="1"/>
  <c r="K314" i="1"/>
  <c r="K315" i="1"/>
  <c r="K316" i="1"/>
  <c r="K317" i="1"/>
  <c r="K306" i="1"/>
  <c r="K292" i="1"/>
  <c r="K293" i="1"/>
  <c r="K294" i="1"/>
  <c r="K291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73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44" i="1"/>
  <c r="K235" i="1"/>
  <c r="K236" i="1"/>
  <c r="K237" i="1"/>
  <c r="K238" i="1"/>
  <c r="K239" i="1"/>
  <c r="K240" i="1"/>
  <c r="K241" i="1"/>
  <c r="K234" i="1"/>
  <c r="K229" i="1"/>
  <c r="K230" i="1"/>
  <c r="K231" i="1"/>
  <c r="K228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05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179" i="1"/>
  <c r="K169" i="1"/>
  <c r="K170" i="1"/>
  <c r="K171" i="1"/>
  <c r="K172" i="1"/>
  <c r="K173" i="1"/>
  <c r="K168" i="1"/>
  <c r="K165" i="1"/>
  <c r="K164" i="1"/>
  <c r="K163" i="1"/>
  <c r="K160" i="1"/>
  <c r="K157" i="1"/>
  <c r="K156" i="1"/>
  <c r="K149" i="1"/>
  <c r="K150" i="1"/>
  <c r="K151" i="1"/>
  <c r="K148" i="1"/>
  <c r="K145" i="1"/>
  <c r="K144" i="1"/>
  <c r="K141" i="1"/>
  <c r="K140" i="1"/>
  <c r="K139" i="1"/>
  <c r="K136" i="1"/>
  <c r="K135" i="1"/>
  <c r="K134" i="1"/>
  <c r="K133" i="1"/>
  <c r="K128" i="1"/>
  <c r="K127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11" i="1"/>
  <c r="K99" i="1"/>
  <c r="K100" i="1"/>
  <c r="K101" i="1"/>
  <c r="K102" i="1"/>
  <c r="K103" i="1"/>
  <c r="K104" i="1"/>
  <c r="K105" i="1"/>
  <c r="K106" i="1"/>
  <c r="K107" i="1"/>
  <c r="K108" i="1"/>
  <c r="K98" i="1"/>
  <c r="K94" i="1"/>
  <c r="K95" i="1"/>
  <c r="K93" i="1"/>
  <c r="K87" i="1"/>
  <c r="K88" i="1"/>
  <c r="K86" i="1"/>
  <c r="K79" i="1"/>
  <c r="K80" i="1"/>
  <c r="K81" i="1"/>
  <c r="K82" i="1"/>
  <c r="K83" i="1"/>
  <c r="K78" i="1"/>
  <c r="K72" i="1"/>
  <c r="K73" i="1"/>
  <c r="K74" i="1"/>
  <c r="K75" i="1"/>
  <c r="K71" i="1"/>
  <c r="K66" i="1"/>
  <c r="K67" i="1"/>
  <c r="K68" i="1"/>
  <c r="K65" i="1"/>
  <c r="K56" i="1"/>
  <c r="K57" i="1"/>
  <c r="K58" i="1"/>
  <c r="K59" i="1"/>
  <c r="K60" i="1"/>
  <c r="K61" i="1"/>
  <c r="K62" i="1"/>
  <c r="K55" i="1"/>
  <c r="K48" i="1"/>
  <c r="K49" i="1"/>
  <c r="K50" i="1"/>
  <c r="K47" i="1"/>
  <c r="K41" i="1"/>
  <c r="K42" i="1"/>
  <c r="K43" i="1"/>
  <c r="K44" i="1"/>
  <c r="K40" i="1"/>
  <c r="K35" i="1"/>
  <c r="K36" i="1"/>
  <c r="K37" i="1"/>
  <c r="K34" i="1"/>
  <c r="K29" i="1"/>
  <c r="K30" i="1"/>
  <c r="K31" i="1"/>
  <c r="K28" i="1"/>
  <c r="K17" i="1"/>
  <c r="K18" i="1"/>
  <c r="K19" i="1"/>
  <c r="K20" i="1"/>
  <c r="K21" i="1"/>
  <c r="K22" i="1"/>
  <c r="K23" i="1"/>
  <c r="K13" i="1"/>
  <c r="L289" i="1" l="1"/>
  <c r="L489" i="1"/>
  <c r="L125" i="1"/>
  <c r="L142" i="1"/>
  <c r="L166" i="1"/>
  <c r="L399" i="1"/>
  <c r="L24" i="1"/>
  <c r="L304" i="1"/>
  <c r="L152" i="1"/>
  <c r="L464" i="1"/>
  <c r="L129" i="1"/>
  <c r="L51" i="1"/>
  <c r="L109" i="1"/>
  <c r="L175" i="1"/>
  <c r="L500" i="1"/>
  <c r="L12" i="1"/>
  <c r="L146" i="1"/>
  <c r="B2" i="4"/>
  <c r="L502" i="1" l="1"/>
  <c r="C5" i="4"/>
  <c r="C4" i="4"/>
  <c r="C3" i="4"/>
  <c r="L501" i="1" l="1"/>
  <c r="C9" i="4"/>
  <c r="C8" i="4"/>
  <c r="C7" i="4"/>
  <c r="C6" i="4"/>
  <c r="B31" i="3" l="1"/>
  <c r="G19" i="4"/>
  <c r="H28" i="3" l="1"/>
  <c r="G28" i="3" s="1"/>
  <c r="J28" i="3"/>
  <c r="I28" i="3" s="1"/>
  <c r="N28" i="3"/>
  <c r="M28" i="3" s="1"/>
  <c r="L28" i="3"/>
  <c r="K28" i="3" s="1"/>
  <c r="H29" i="3" l="1"/>
  <c r="J29" i="3" l="1"/>
  <c r="I29" i="3" s="1"/>
  <c r="G29" i="3"/>
</calcChain>
</file>

<file path=xl/sharedStrings.xml><?xml version="1.0" encoding="utf-8"?>
<sst xmlns="http://schemas.openxmlformats.org/spreadsheetml/2006/main" count="2342" uniqueCount="1086">
  <si>
    <t>PLANILHA ORÇAMETÁRIA</t>
  </si>
  <si>
    <t>TRIBUNAL DE CONTAS DO ESTADO DE GOIÁS</t>
  </si>
  <si>
    <t>Empresa:</t>
  </si>
  <si>
    <t>GIS ENGENHARIA E CONSTRUÇÕES LTDA - PP - CNPJ: 50.764.669/0001-28</t>
  </si>
  <si>
    <t>Endereço:</t>
  </si>
  <si>
    <t>Rua Magdeburgo, SN, Quadra 166, Lote 02, Jardim Europa, Goiânia-GO CEP 74.330-480</t>
  </si>
  <si>
    <t>Contato:</t>
  </si>
  <si>
    <t>E-mail: projetos.gisengenharia@gmail.com; Celular: (62)98131-0392</t>
  </si>
  <si>
    <t>Objeto:</t>
  </si>
  <si>
    <t>Construção de Laboratório de Solo - TCE</t>
  </si>
  <si>
    <t>BDI 1:</t>
  </si>
  <si>
    <t>Município:</t>
  </si>
  <si>
    <t>Goiânia - GO</t>
  </si>
  <si>
    <t>BDI 2:</t>
  </si>
  <si>
    <t>Data:</t>
  </si>
  <si>
    <t>Março de 2025</t>
  </si>
  <si>
    <t>BDI 3:</t>
  </si>
  <si>
    <t>Base:</t>
  </si>
  <si>
    <t>SICRO3: GO 10/2024 AGETOP-RODOVIARIO: GO 10/2024 SINAPI: GO 2/2025 AGETOP-CIVIL: GO 12/2024 (DESONERADO)</t>
  </si>
  <si>
    <t>Item</t>
  </si>
  <si>
    <t>Tipo</t>
  </si>
  <si>
    <t>Banco</t>
  </si>
  <si>
    <t>Código</t>
  </si>
  <si>
    <t>Descrição</t>
  </si>
  <si>
    <t>Un.</t>
  </si>
  <si>
    <t>Qtd.</t>
  </si>
  <si>
    <t>Preço Unit</t>
  </si>
  <si>
    <t>Preço com BDI</t>
  </si>
  <si>
    <t>Total sem BDI</t>
  </si>
  <si>
    <t>Total</t>
  </si>
  <si>
    <t xml:space="preserve"> 1</t>
  </si>
  <si>
    <t>SERVIÇOS PRELIMINARES</t>
  </si>
  <si>
    <t xml:space="preserve"> 1.1</t>
  </si>
  <si>
    <t>Composição</t>
  </si>
  <si>
    <t>SINAPI</t>
  </si>
  <si>
    <t>TAPUME COM TELHA METÁLICA. AF_03/2024</t>
  </si>
  <si>
    <t>M2</t>
  </si>
  <si>
    <t xml:space="preserve"> 1.2</t>
  </si>
  <si>
    <t>AGETOP-CIVIL</t>
  </si>
  <si>
    <t>041146</t>
  </si>
  <si>
    <t>FORNECIMENTO DE SOLO PARA ATERRO - EXCLUSO TRANSPORTE PARA OBRA</t>
  </si>
  <si>
    <t>m3</t>
  </si>
  <si>
    <t xml:space="preserve"> 1.3</t>
  </si>
  <si>
    <t>EXECUÇÃO E COMPACTAÇÃO DE CORPO DE ATERRO (95% DE ENERGIA DO PROCTOR NORMAL) COM SOLO PREDOMINANTEMENTE ARENOSO, EM CAMADAS COM ESPESSURA DE 20 CM - EXCLUSIVE ESCAVAÇÃO, CARGA E TRANSPORTE E SOLO. AF_09/2024</t>
  </si>
  <si>
    <t>M3</t>
  </si>
  <si>
    <t xml:space="preserve"> 1.4</t>
  </si>
  <si>
    <t>ESCAVAÇÃO MECANIZADA DE VALA COM PROF. ATÉ 1,5 M (MÉDIA MONTANTE E JUSANTE/UMA COMPOSIÇÃO POR TRECHO), ESCAVADEIRA (0,8 M3), LARG. DE 1,5 M A 2,5 M, EM SOLO DE 1A CATEGORIA, EM LOCAIS COM ALTO NÍVEL DE INTERFERÊNCIA. AF_09/2024</t>
  </si>
  <si>
    <t xml:space="preserve"> 1.5</t>
  </si>
  <si>
    <t>Insumo</t>
  </si>
  <si>
    <t>Próprio</t>
  </si>
  <si>
    <t>TCE-26</t>
  </si>
  <si>
    <t>Aluguel Minicarregadeira 680 kg (Diesel)</t>
  </si>
  <si>
    <t>DIA</t>
  </si>
  <si>
    <t xml:space="preserve"> 1.6</t>
  </si>
  <si>
    <t>TCE-27</t>
  </si>
  <si>
    <t>Aluguel Compactador de Solo 4 Tempos (Gasolina)</t>
  </si>
  <si>
    <t xml:space="preserve"> 1.7</t>
  </si>
  <si>
    <t>TCE-28</t>
  </si>
  <si>
    <t>Miniescavadeira 5000 kg (Diesel)</t>
  </si>
  <si>
    <t xml:space="preserve"> 1.8</t>
  </si>
  <si>
    <t>OPERADOR DE MÁQUINAS E EQUIPAMENTOS COM ENCARGOS COMPLEMENTARES</t>
  </si>
  <si>
    <t>H</t>
  </si>
  <si>
    <t xml:space="preserve"> 2</t>
  </si>
  <si>
    <t>FUNDAÇÕES</t>
  </si>
  <si>
    <t xml:space="preserve"> 2.1</t>
  </si>
  <si>
    <t>Estacas Hélice Contínua</t>
  </si>
  <si>
    <t xml:space="preserve"> 2.1.1</t>
  </si>
  <si>
    <t>SINAPI(A)</t>
  </si>
  <si>
    <t>ESTACA HÉLICE CONTÍNUA, DIÂMETRO DE 30 CM, INCLUSO CONCRETO FCK=30MPA E ARMADURA MÍNIMA (EXCLUSIVE BOMBEAMENTO, MOBILIZAÇÃO E DESMOBILIZAÇÃO). AF_12/2019_PA</t>
  </si>
  <si>
    <t>M</t>
  </si>
  <si>
    <t xml:space="preserve"> 2.1.2</t>
  </si>
  <si>
    <t>CONCRETO USINADO BOMBEAVEL, CLASSE DE RESISTENCIA C30, COM BRITA 0 E 1, SLUMP = 220 +/- 30 MM, EXCLUI SERVICO DE BOMBEAMENTO (NBR 8953)</t>
  </si>
  <si>
    <t xml:space="preserve">M3    </t>
  </si>
  <si>
    <t xml:space="preserve"> 2.1.4</t>
  </si>
  <si>
    <t>MONTAGEM DE ARMADURA TRANSVERSAL DE ESTACAS DE SEÇÃO CIRCULAR, DIÂMETRO = 6,30 MM. AF_09/2021_PS</t>
  </si>
  <si>
    <t>KG</t>
  </si>
  <si>
    <t xml:space="preserve"> 2.1.5</t>
  </si>
  <si>
    <t>ARMAÇÃO DE ESTRUTURAS DIVERSAS DE CONCRETO ARMADO, EXCETO VIGAS, PILARES, LAJES E FUNDAÇÕES, UTILIZANDO AÇO CA-50 DE 10,0 MM - MONTAGEM. AF_06/2022</t>
  </si>
  <si>
    <t xml:space="preserve"> 2.2</t>
  </si>
  <si>
    <t>Estacas Escavadas Mecanizadas</t>
  </si>
  <si>
    <t xml:space="preserve"> 2.2.1</t>
  </si>
  <si>
    <t>ESTACA BROCA DE CONCRETO, DIÂMETRO DE 30CM, ESCAVAÇÃO MANUAL COM TRADO CONCHA, COM ARMADURA DE ARRANQUE. AF_05/2020</t>
  </si>
  <si>
    <t xml:space="preserve"> 2.2.2</t>
  </si>
  <si>
    <t>CONCRETO FCK = 25MPA, TRAÇO 1:2,3:2,7 (EM MASSA SECA DE CIMENTO/ AREIA MÉDIA/ BRITA 1) - PREPARO MECÂNICO COM BETONEIRA 400 L. AF_05/2021</t>
  </si>
  <si>
    <t xml:space="preserve"> 2.2.3</t>
  </si>
  <si>
    <t>MONTAGEM DE ARMADURA TRANSVERSAL DE ESTACAS DE SEÇÃO CIRCULAR, DIÂMETRO = 5,0 MM. AF_09/2021_PS</t>
  </si>
  <si>
    <t xml:space="preserve"> 2.2.4</t>
  </si>
  <si>
    <t xml:space="preserve"> 2.3</t>
  </si>
  <si>
    <t>Blocos de Coroamento</t>
  </si>
  <si>
    <t xml:space="preserve"> 2.3.1</t>
  </si>
  <si>
    <t>FABRICAÇÃO, MONTAGEM E DESMONTAGEM DE FÔRMA PARA BLOCO DE COROAMENTO, EM CHAPA DE MADEIRA COMPENSADA RESINADA, E=17 MM, 4 UTILIZAÇÕES. AF_01/2024</t>
  </si>
  <si>
    <t xml:space="preserve"> 2.3.2</t>
  </si>
  <si>
    <t xml:space="preserve"> 2.3.4</t>
  </si>
  <si>
    <t>ARMAÇÃO DE BLOCO UTILIZANDO AÇO CA-50 DE 6,3 MM - MONTAGEM. AF_01/2024</t>
  </si>
  <si>
    <t xml:space="preserve"> 2.3.5</t>
  </si>
  <si>
    <t>ARMAÇÃO DE BLOCO UTILIZANDO AÇO CA-50 DE 8 MM - MONTAGEM. AF_01/2024</t>
  </si>
  <si>
    <t xml:space="preserve"> 2.3.6</t>
  </si>
  <si>
    <t>ARMAÇÃO DE BLOCO UTILIZANDO AÇO CA-50 DE 10 MM - MONTAGEM. AF_01/2024</t>
  </si>
  <si>
    <t xml:space="preserve"> 2.4</t>
  </si>
  <si>
    <t>Arranque dos Pilares</t>
  </si>
  <si>
    <t xml:space="preserve"> 2.4.1</t>
  </si>
  <si>
    <t xml:space="preserve"> 2.4.2</t>
  </si>
  <si>
    <t xml:space="preserve"> 2.4.3</t>
  </si>
  <si>
    <t>ARMAÇÃO DE BLOCO UTILIZANDO AÇO CA-60 DE 5 MM - MONTAGEM. AF_01/2024</t>
  </si>
  <si>
    <t xml:space="preserve"> 2.4.4</t>
  </si>
  <si>
    <t>ARMAÇÃO DE BLOCO, SAPATA ISOLADA, VIGA BALDRAME E SAPATA CORRIDA UTILIZANDO AÇO CA-50 DE 12,5 MM - MONTAGEM. AF_01/2024</t>
  </si>
  <si>
    <t xml:space="preserve"> 3</t>
  </si>
  <si>
    <t>SUPERESTRUTURA</t>
  </si>
  <si>
    <t xml:space="preserve"> 3.1</t>
  </si>
  <si>
    <t>Vigas Baldrames</t>
  </si>
  <si>
    <t xml:space="preserve"> 3.1.1</t>
  </si>
  <si>
    <t>FABRICAÇÃO, MONTAGEM E DESMONTAGEM DE FÔRMA PARA VIGA BALDRAME, EM MADEIRA SERRADA, E=25 MM, 2 UTILIZAÇÕES. AF_01/2024</t>
  </si>
  <si>
    <t xml:space="preserve"> 3.1.2</t>
  </si>
  <si>
    <t xml:space="preserve"> 3.1.3</t>
  </si>
  <si>
    <t>ARMAÇÃO DE PILAR OU VIGA DE ESTRUTURA CONVENCIONAL DE CONCRETO ARMADO UTILIZANDO AÇO CA-60 DE 5,0 MM - MONTAGEM. AF_06/2022</t>
  </si>
  <si>
    <t xml:space="preserve"> 3.1.4</t>
  </si>
  <si>
    <t>ARMAÇÃO DE PILAR OU VIGA DE ESTRUTURA CONVENCIONAL DE CONCRETO ARMADO UTILIZANDO AÇO CA-50 DE 6,3 MM - MONTAGEM. AF_06/2022</t>
  </si>
  <si>
    <t xml:space="preserve"> 3.1.5</t>
  </si>
  <si>
    <t>ARMAÇÃO DE PILAR OU VIGA DE ESTRUTURA CONVENCIONAL DE CONCRETO ARMADO UTILIZANDO AÇO CA-50 DE 8,0 MM - MONTAGEM. AF_06/2022</t>
  </si>
  <si>
    <t xml:space="preserve"> 3.1.6</t>
  </si>
  <si>
    <t>ARMAÇÃO DE PILAR OU VIGA DE ESTRUTURA CONVENCIONAL DE CONCRETO ARMADO UTILIZANDO AÇO CA-50 DE 10,0 MM - MONTAGEM. AF_06/2022</t>
  </si>
  <si>
    <t xml:space="preserve"> 3.1.7</t>
  </si>
  <si>
    <t>ARMAÇÃO DE PILAR OU VIGA DE ESTRUTURA CONVENCIONAL DE CONCRETO ARMADO UTILIZANDO AÇO CA-50 DE 12,5 MM - MONTAGEM. AF_06/2022</t>
  </si>
  <si>
    <t xml:space="preserve"> 3.1.8</t>
  </si>
  <si>
    <t>IMPERMEABILIZAÇÃO DE SUPERFÍCIE COM EMULSÃO ASFÁLTICA, 2 DEMÃOS. AF_09/2023</t>
  </si>
  <si>
    <t xml:space="preserve"> 3.2</t>
  </si>
  <si>
    <t>Pilares</t>
  </si>
  <si>
    <t xml:space="preserve"> 3.2.1</t>
  </si>
  <si>
    <t>MONTAGEM E DESMONTAGEM DE FÔRMA DE PILARES RETANGULARES E ESTRUTURAS SIMILARES, PÉ-DIREITO SIMPLES, EM MADEIRA SERRADA, 2 UTILIZAÇÕES. AF_09/2020</t>
  </si>
  <si>
    <t xml:space="preserve"> 3.2.2</t>
  </si>
  <si>
    <t xml:space="preserve"> 3.2.3</t>
  </si>
  <si>
    <t xml:space="preserve"> 3.2.4</t>
  </si>
  <si>
    <t xml:space="preserve"> 3.3</t>
  </si>
  <si>
    <t>Vigas da Cobertura</t>
  </si>
  <si>
    <t xml:space="preserve"> 3.3.1</t>
  </si>
  <si>
    <t>MONTAGEM E DESMONTAGEM DE FÔRMA DE VIGA, ESCORAMENTO COM GARFO DE MADEIRA, PÉ-DIREITO SIMPLES, EM CHAPA DE MADEIRA PLASTIFICADA, 18 UTILIZAÇÕES. AF_09/2020</t>
  </si>
  <si>
    <t xml:space="preserve"> 3.3.2</t>
  </si>
  <si>
    <t xml:space="preserve"> 3.3.3</t>
  </si>
  <si>
    <t xml:space="preserve"> 3.3.4</t>
  </si>
  <si>
    <t xml:space="preserve"> 3.3.5</t>
  </si>
  <si>
    <t xml:space="preserve"> 3.4</t>
  </si>
  <si>
    <t>Lajes</t>
  </si>
  <si>
    <t xml:space="preserve"> 3.4.1</t>
  </si>
  <si>
    <t>FABRICAÇÃO DE FÔRMA PARA PILARES E ESTRUTURAS SIMILARES, EM CHAPA DE MADEIRA COMPENSADA RESINADA, E = 17 MM. AF_09/2020</t>
  </si>
  <si>
    <t xml:space="preserve"> 3.4.2</t>
  </si>
  <si>
    <t>CONCRETAGEM DE LAJES EM EDIFICAÇÕES MULTIFAMILIARES FEITAS COM SISTEMA DE FÔRMAS MANUSEÁVEIS, COM CONCRETO USINADO BOMBEÁVEL FCK 25 MPA - LANÇAMENTO, ADENSAMENTO E ACABAMENTO. AF_09/2024</t>
  </si>
  <si>
    <t xml:space="preserve"> 3.4.3</t>
  </si>
  <si>
    <t>ARMAÇÃO DE LAJE DE ESTRUTURA CONVENCIONAL DE CONCRETO ARMADO UTILIZANDO AÇO CA-60 DE 5,0 MM - MONTAGEM. AF_06/2022</t>
  </si>
  <si>
    <t xml:space="preserve"> 3.4.4</t>
  </si>
  <si>
    <t>ARMAÇÃO DE LAJE DE ESTRUTURA CONVENCIONAL DE CONCRETO ARMADO UTILIZANDO AÇO CA-50 DE 6,3 MM - MONTAGEM. AF_06/2022</t>
  </si>
  <si>
    <t xml:space="preserve"> 3.4.5</t>
  </si>
  <si>
    <t>ARMAÇÃO DE LAJE DE ESTRUTURA CONVENCIONAL DE CONCRETO ARMADO UTILIZANDO AÇO CA-50 DE 8,0 MM - MONTAGEM. AF_06/2022</t>
  </si>
  <si>
    <t xml:space="preserve"> 3.4.6</t>
  </si>
  <si>
    <t>TCE-24</t>
  </si>
  <si>
    <t>LAJE TRELIÇADA UNIDIRECIONAL β-20 c/ EPS 16x40 cm, Tr-16 cm, CAPA 4cm</t>
  </si>
  <si>
    <t>m2</t>
  </si>
  <si>
    <t xml:space="preserve"> 3.5</t>
  </si>
  <si>
    <t>Estrutura Metálica</t>
  </si>
  <si>
    <t xml:space="preserve"> 3.5.1</t>
  </si>
  <si>
    <t>ESTRUTURA METÁLICA CONVENCIONAL EM AÇO TIPO AR-350 / ASTM A572 G50 COM FUNDO ANTICORROSIVO</t>
  </si>
  <si>
    <t>Kg</t>
  </si>
  <si>
    <t xml:space="preserve"> 3.5.2</t>
  </si>
  <si>
    <t>PINTURA ESMALTE ALQUIDICO ESTRUTURA METALICA 2 DEMAOS</t>
  </si>
  <si>
    <t xml:space="preserve"> 3.5.3</t>
  </si>
  <si>
    <t>ESTRUTURA METÁLICA CONVENCIONAL EM AÇO DO TIPO MR-250 / ASTM A36 COM FUNDO ANTICORROSIVO</t>
  </si>
  <si>
    <t xml:space="preserve"> 4</t>
  </si>
  <si>
    <t>PAREDES E PAINÉIS</t>
  </si>
  <si>
    <t xml:space="preserve"> 4.1</t>
  </si>
  <si>
    <t>Alvenaria de Vedação</t>
  </si>
  <si>
    <t xml:space="preserve"> 4.1.1</t>
  </si>
  <si>
    <t>ALVENARIA DE VEDAÇÃO DE BLOCOS CERÂMICOS FURADOS NA VERTICAL DE 14X19X29 CM (ESPESSURA 14 CM) E ARGAMASSA DE ASSENTAMENTO COM PREPARO EM BETONEIRA. AF_12/2021</t>
  </si>
  <si>
    <t xml:space="preserve"> 4.1.2</t>
  </si>
  <si>
    <t>ALVENARIA DE VEDAÇÃO DE BLOCOS CERÂMICOS FURADOS NA HORIZONTAL DE 9X19X29 CM (ESPESSURA 9 CM) E ARGAMASSA DE ASSENTAMENTO COM PREPARO EM BETONEIRA. AF_12/2021</t>
  </si>
  <si>
    <t xml:space="preserve"> 4.1.3</t>
  </si>
  <si>
    <t>ALVENARIA DE VEDAÇÃO DE BLOCOS CERÂMICOS FURADOS NA VERTICAL DE 11,5X19X39 CM (ESPESSURA 11,5 CM) E ARGAMASSA DE ASSENTAMENTO COM PREPARO EM BETONEIRA. AF_12/2021</t>
  </si>
  <si>
    <t xml:space="preserve"> 4.2</t>
  </si>
  <si>
    <t>Revestimentos de Paredes</t>
  </si>
  <si>
    <t xml:space="preserve"> 4.2.1</t>
  </si>
  <si>
    <t>CHAPISCO APLICADO EM ALVENARIAS E ESTRUTURAS DE CONCRETO INTERNAS, COM COLHER DE PEDREIRO.  ARGAMASSA TRAÇO 1:3 COM PREPARO EM BETONEIRA 400L. AF_10/2022</t>
  </si>
  <si>
    <t xml:space="preserve"> 4.2.2</t>
  </si>
  <si>
    <t>EMBOÇO OU MASSA ÚNICA EM ARGAMASSA TRAÇO 1:2:8, PREPARO MECÂNICA COM BETONEIRA 400 L, APLICADA MANUALMENTE EM PANOS DE FACHADA SEM PRESENÇA DE VÃOS, ESPESSURA DE 25 MM, ACESSO POR ANDAIME. AF_08/2022</t>
  </si>
  <si>
    <t xml:space="preserve"> 4.2.3</t>
  </si>
  <si>
    <t>MASSA ÚNICA, EM ARGAMASSA TRAÇO 1:2:8, PREPARO MECÂNICO, APLICADA MANUALMENTE EM PAREDES INTERNAS DE AMBIENTES COM PÉ-DIREITO DUPLO E ÁREA MAIOR QUE 10M², E = 17,5MM, COM TALISCAS. AF_03/2024</t>
  </si>
  <si>
    <t xml:space="preserve"> 4.2.4</t>
  </si>
  <si>
    <t>EMBOÇO, EM ARGAMASSA TRAÇO 1:2:8, PREPARO MANUAL, APLICADO MANUALMENTE EM PAREDES INTERNAS DE AMBIENTES COM ÁREA ENTRE 5M² E 10M², E = 17,5MM, COM TALISCAS. AF_03/2024</t>
  </si>
  <si>
    <t xml:space="preserve"> 4.2.5</t>
  </si>
  <si>
    <t>TCE-02</t>
  </si>
  <si>
    <t>Eliane Munari Branco AC 60x60 Cod-8030273 - REVESTIMENTO CERÂMICO PARA PAREDES INTERNAS</t>
  </si>
  <si>
    <t xml:space="preserve"> 4.2.6</t>
  </si>
  <si>
    <t>TCE-03</t>
  </si>
  <si>
    <t>Eliane Fgmf Risca Gris EXT 30x120 - REVESTIMENTO CERÂMICO PARA PAREDES INTERNAS</t>
  </si>
  <si>
    <t xml:space="preserve"> 4.2.7</t>
  </si>
  <si>
    <t>TCE-04</t>
  </si>
  <si>
    <t xml:space="preserve"> 4.2.8</t>
  </si>
  <si>
    <t>TCE-05</t>
  </si>
  <si>
    <t>Portinaria SERENA HD GR ACT-584,0X1170,0X9,0 MM - REVESTIMENTO CERÂMICO PARA PAREDES INTERNAS</t>
  </si>
  <si>
    <t xml:space="preserve"> 4.2.9</t>
  </si>
  <si>
    <t>TCE-06</t>
  </si>
  <si>
    <t>Eliane Munari Cimento EXT 60x120 Cod-8045790 - REVESTIMENTO CERÂMICO PARA PAREDES INTERNAS</t>
  </si>
  <si>
    <t xml:space="preserve"> 4.2.10</t>
  </si>
  <si>
    <t>MOLDURA TIPO "U" INVERTIDO EM ARGAMASSA COM 2CM DE ESPESSURA TIPO PINGADEIRA EM MURO/PLATIBANDA ( A PARTE VERTICAL DESCE 2,5CM)</t>
  </si>
  <si>
    <t xml:space="preserve"> 4.2.11</t>
  </si>
  <si>
    <t>TCE-92</t>
  </si>
  <si>
    <t>VB</t>
  </si>
  <si>
    <t xml:space="preserve"> 5</t>
  </si>
  <si>
    <t>PISOS</t>
  </si>
  <si>
    <t xml:space="preserve"> 5.1</t>
  </si>
  <si>
    <t>REATERRO MANUAL DE VALAS, COM COMPACTADOR DE SOLOS DE PERCUSSÃO. AF_08/2023</t>
  </si>
  <si>
    <t xml:space="preserve"> 5.2</t>
  </si>
  <si>
    <t>LASTRO DE CONCRETO MAGRO, APLICADO EM PISOS, LAJES SOBRE SOLO OU RADIERS, ESPESSURA DE 5 CM. AF_01/2024</t>
  </si>
  <si>
    <t xml:space="preserve"> 5.3</t>
  </si>
  <si>
    <t>CONTRAPISO EM ARGAMASSA TRAÇO 1:4 (CIMENTO E AREIA), PREPARO MECÂNICO COM BETONEIRA 400 L, APLICADO EM ÁREAS MOLHADAS SOBRE IMPERMEABILIZAÇÃO, ACABAMENTO NÃO REFORÇADO, ESPESSURA 3CM. AF_07/2021</t>
  </si>
  <si>
    <t xml:space="preserve"> 5.4</t>
  </si>
  <si>
    <t>CONTRAPISO EM ARGAMASSA TRAÇO 1:4 (CIMENTO E AREIA), PREPARO MECÂNICO COM BETONEIRA 400 L, APLICADO EM ÁREAS MOLHADAS SOBRE IMPERMEABILIZAÇÃO, ACABAMENTO NÃO REFORÇADO, ESPESSURA 4CM. AF_07/2021</t>
  </si>
  <si>
    <t xml:space="preserve"> 5.5</t>
  </si>
  <si>
    <t>EXECUÇÃO DE PASSEIO (CALÇADA) OU PISO DE CONCRETO COM CONCRETO MOLDADO IN LOCO, FEITO EM OBRA, ACABAMENTO CONVENCIONAL, ESPESSURA 8 CM, ARMADO. AF_08/2022</t>
  </si>
  <si>
    <t xml:space="preserve"> 5.6</t>
  </si>
  <si>
    <t>EXECUÇÃO DE PAVIMENTO EM PISO INTERTRAVADO, COM BLOCO 16 FACES DE 22 X 11 CM, ESPESSURA 8 CM. AF_10/2022</t>
  </si>
  <si>
    <t xml:space="preserve"> 5.7</t>
  </si>
  <si>
    <t>ASSENTAMENTO DE GUIA (MEIO-FIO) EM TRECHO CURVO, CONFECCIONADA EM CONCRETO PRÉ-FABRICADO, DIMENSÕES 100X15X13X30 CM (COMPRIMENTO X BASE INFERIOR X BASE SUPERIOR X ALTURA). AF_01/2024</t>
  </si>
  <si>
    <t xml:space="preserve"> 5.8</t>
  </si>
  <si>
    <t>PISO PORCELANATO Eliane - Munari Cimento AC Ret 60x60 Cod-8049168</t>
  </si>
  <si>
    <t xml:space="preserve"> 5.9</t>
  </si>
  <si>
    <t>GRANITINA 8MM FUNDIDA COM CONTRAPISO (1CI:3ARML) E=2CM E JUNTA PLASTICA 27MM</t>
  </si>
  <si>
    <t xml:space="preserve"> 5.10</t>
  </si>
  <si>
    <t>RODAPÉ EM MARMORITE, ALTURA 10CM. AF_09/2020</t>
  </si>
  <si>
    <t xml:space="preserve"> 5.11</t>
  </si>
  <si>
    <t>PLANTIO DE GRAMA ESMERALDA OU SÃO CARLOS OU CURITIBANA, EM PLACAS. AF_07/2024</t>
  </si>
  <si>
    <t xml:space="preserve"> 5.12</t>
  </si>
  <si>
    <t>ESPALHAMENTO DE TERRA VEGETAL PARA O PLANTIO. AF_07/2024</t>
  </si>
  <si>
    <t xml:space="preserve"> 5.13</t>
  </si>
  <si>
    <t>TCE=09</t>
  </si>
  <si>
    <t>SOLEIRA EM GRANITO APLICADO EM AMBIENTES INTERNOS. AF_09/2020</t>
  </si>
  <si>
    <t xml:space="preserve"> 5.14</t>
  </si>
  <si>
    <t>TCE-08</t>
  </si>
  <si>
    <t>PEITORIL EM GRANITO APLICADO EM AMBIENTES INTERNOS. AF_09/2020</t>
  </si>
  <si>
    <t xml:space="preserve"> 6</t>
  </si>
  <si>
    <t>FORROS</t>
  </si>
  <si>
    <t xml:space="preserve"> 6.1</t>
  </si>
  <si>
    <t>ACABAMENTOS PARA FORRO (RODA-FORRO EM PERFIL METÁLICO E PLÁSTICO). AF_08/2023</t>
  </si>
  <si>
    <t xml:space="preserve"> 6.2</t>
  </si>
  <si>
    <t>FORRO EM DRYWALL, PARA AMBIENTES COMERCIAIS, INCLUSIVE ESTRUTURA BIRECIONAL DE FIXAÇÃO. AF_08/2023_PS</t>
  </si>
  <si>
    <t xml:space="preserve"> 7</t>
  </si>
  <si>
    <t>PINTURA</t>
  </si>
  <si>
    <t xml:space="preserve"> 7.1</t>
  </si>
  <si>
    <t>Pintura de Paredes</t>
  </si>
  <si>
    <t xml:space="preserve"> 7.1.1</t>
  </si>
  <si>
    <t>EMASSAMENTO COM MASSA LÁTEX, APLICAÇÃO EM PAREDE, DUAS DEMÃOS, LIXAMENTO MANUAL. AF_04/2023</t>
  </si>
  <si>
    <t xml:space="preserve"> 7.1.2</t>
  </si>
  <si>
    <t>PINTURA LÁTEX ACRÍLICA PREMIUM, APLICAÇÃO MANUAL EM PAREDES, DUAS DEMÃOS. AF_04/2023</t>
  </si>
  <si>
    <t xml:space="preserve"> 7.1.3</t>
  </si>
  <si>
    <t>TCE-07</t>
  </si>
  <si>
    <t>TEXTURA ESPECIAL - APLICAÇÃO MANUAL DE PINTURA COM TINTA TEXTURIZADA ACRÍLICA EM PAREDES EXTERNAS DE CASAS, UMA COR. AF_03/2024</t>
  </si>
  <si>
    <t xml:space="preserve"> 7.1.4</t>
  </si>
  <si>
    <t>APLICAÇÃO MANUAL DE PINTURA COM TINTA TEXTURIZADA ACRÍLICA EM PAREDES EXTERNAS DE CASAS, UMA COR. AF_03/2024</t>
  </si>
  <si>
    <t xml:space="preserve"> 7.2</t>
  </si>
  <si>
    <t>Pintura de Tetos</t>
  </si>
  <si>
    <t xml:space="preserve"> 7.2.1</t>
  </si>
  <si>
    <t>PINTURA LÁTEX ACRÍLICA ECONÔMICA, APLICAÇÃO MANUAL EM TETO, DUAS DEMÃOS. AF_04/2023</t>
  </si>
  <si>
    <t xml:space="preserve"> 7.2.2</t>
  </si>
  <si>
    <t>EMASSAMENTO COM MASSA LÁTEX, APLICAÇÃO EM TETO, DUAS DEMÃOS, LIXAMENTO MANUAL. AF_04/2023</t>
  </si>
  <si>
    <t xml:space="preserve"> 7.2.3</t>
  </si>
  <si>
    <t>TEXTURA ACRÍLICA, APLICAÇÃO MANUAL EM TETO, UMA DEMÃO. AF_04/2023</t>
  </si>
  <si>
    <t xml:space="preserve"> 8</t>
  </si>
  <si>
    <t>IMPERMEABILIZAÇÕES</t>
  </si>
  <si>
    <t xml:space="preserve"> 8.1</t>
  </si>
  <si>
    <t xml:space="preserve"> 8.2</t>
  </si>
  <si>
    <t>IMPERMEABILIZAÇÃO DE SUPERFÍCIE COM MANTA ASFÁLTICA, DUAS CAMADAS, INCLUSIVE APLICAÇÃO DE PRIMER ASFÁLTICO, E=3MM E E=4MM. AF_09/2023</t>
  </si>
  <si>
    <t xml:space="preserve"> 9</t>
  </si>
  <si>
    <t>COBERTURAS</t>
  </si>
  <si>
    <t xml:space="preserve"> 9.1</t>
  </si>
  <si>
    <t>TELHAMENTO COM TELHA METÁLICA TERMOACÚSTICA E = 50 MM, COM ATÉ 2 ÁGUAS, INCLUSO IÇAMENTO. AF_07/2019</t>
  </si>
  <si>
    <t xml:space="preserve"> 9.2</t>
  </si>
  <si>
    <t>CUMEEIRA PARA TELHA GALVANIZADA TRAPEZOIDAL 0,5 MM</t>
  </si>
  <si>
    <t>m</t>
  </si>
  <si>
    <t xml:space="preserve"> 9.3</t>
  </si>
  <si>
    <t>RUFO EXTERNO/INTERNO EM CHAPA DE AÇO GALVANIZADO NÚMERO 26, CORTE DE 33 CM, INCLUSO IÇAMENTO. AF_07/2019</t>
  </si>
  <si>
    <t xml:space="preserve"> 9.4</t>
  </si>
  <si>
    <t>CALHA EM CHAPA DE AÇO GALVANIZADO NÚMERO 24, DESENVOLVIMENTO DE 100 CM, INCLUSO TRANSPORTE VERTICAL. AF_07/2019</t>
  </si>
  <si>
    <t xml:space="preserve"> 10</t>
  </si>
  <si>
    <t>BANCADAS</t>
  </si>
  <si>
    <t xml:space="preserve"> 10.1</t>
  </si>
  <si>
    <t>Base de Tijolo Para Bancadas</t>
  </si>
  <si>
    <t xml:space="preserve"> 10.1.1</t>
  </si>
  <si>
    <t xml:space="preserve"> 10.1.2</t>
  </si>
  <si>
    <t>ALVENARIA DE VEDAÇÃO DE BLOCOS CERÂMICOS FURADOS NA HORIZONTAL DE 19X19X29 CM (ESPESSURA 19 CM) E ARGAMASSA DE ASSENTAMENTO COM PREPARO EM BETONEIRA. AF_12/2021</t>
  </si>
  <si>
    <t xml:space="preserve"> 10.2</t>
  </si>
  <si>
    <t>Bancada de Granito</t>
  </si>
  <si>
    <t xml:space="preserve"> 10.2.1</t>
  </si>
  <si>
    <t>BANCADA DE GRANITO C/ ESPELHO</t>
  </si>
  <si>
    <t xml:space="preserve"> 10.3</t>
  </si>
  <si>
    <t>Bancada de Concreto</t>
  </si>
  <si>
    <t xml:space="preserve"> 10.3.1</t>
  </si>
  <si>
    <t xml:space="preserve"> 10.3.2</t>
  </si>
  <si>
    <t xml:space="preserve"> 10.3.3</t>
  </si>
  <si>
    <t>ARMAÇÃO DO SISTEMA DE PAREDES DE CONCRETO, EXECUTADA COMO ARMADURA POSITIVA DE LAJES, TELA Q-196. AF_06/2019</t>
  </si>
  <si>
    <t xml:space="preserve"> 11</t>
  </si>
  <si>
    <t>ESQUADRIAS</t>
  </si>
  <si>
    <t xml:space="preserve"> 11.1</t>
  </si>
  <si>
    <t>PC1 - PORTA DE ALUMÍNIO DE ABRIR COM LAMBRI, COM GUARNIÇÃO, FIXAÇÃO COM PARAFUSOS - FORNECIMENTO E INSTALAÇÃO. AF_12/2019</t>
  </si>
  <si>
    <t xml:space="preserve"> 11.2</t>
  </si>
  <si>
    <t>TCE-20</t>
  </si>
  <si>
    <t>Porta de Lambril Gold Acabamento Ripado Grafite</t>
  </si>
  <si>
    <t xml:space="preserve"> 11.3</t>
  </si>
  <si>
    <t>TCE-21</t>
  </si>
  <si>
    <t>Portas de Correr Alumínio Veneziana - Cor Branca</t>
  </si>
  <si>
    <t xml:space="preserve"> 11.4</t>
  </si>
  <si>
    <t>TCE-22</t>
  </si>
  <si>
    <t>Portas de Giro Alumínio Venezina Linha Suprema - Cor Branca</t>
  </si>
  <si>
    <t xml:space="preserve"> 11.5</t>
  </si>
  <si>
    <t>TCE-23</t>
  </si>
  <si>
    <t>PV- PELE DE VIDRO LAMINADO 10 MM FIXOS N MODULOS - VERTICAL E HORIZONTAL</t>
  </si>
  <si>
    <t xml:space="preserve"> 11.6</t>
  </si>
  <si>
    <t>JANELA FIXA DE ALUMÍNIO PARA VIDRO, COM VIDRO, BATENTE E FERRAGENS. EXCLUSIVE ACABAMENTO, ALIZAR E CONTRAMARCO. FORNECIMENTO E INSTALAÇÃO. AF_12/2019</t>
  </si>
  <si>
    <t xml:space="preserve"> 12</t>
  </si>
  <si>
    <t>HIDROSSANITÁRIO</t>
  </si>
  <si>
    <t xml:space="preserve"> 12.1</t>
  </si>
  <si>
    <t>ESGOTO</t>
  </si>
  <si>
    <t xml:space="preserve"> 12.1.1</t>
  </si>
  <si>
    <t>CAIXA DE GORDURA SIMPLES, CIRCULAR, EM CONCRETO PRÉ-MOLDADO, DIÂMETRO INTERNO = 0,4 M, ALTURA INTERNA = 0,4 M. AF_12/2020</t>
  </si>
  <si>
    <t>UN</t>
  </si>
  <si>
    <t xml:space="preserve"> 12.1.2</t>
  </si>
  <si>
    <t>081830</t>
  </si>
  <si>
    <t>CAIXA DE INSPEÇÃO - LASTRO DE CONCRETO (COM ADIÇÃO DE IMPERMEABILIZANTE) 20 MPA E=5CM PARA O FUNDO</t>
  </si>
  <si>
    <t xml:space="preserve"> 12.1.3</t>
  </si>
  <si>
    <t>CAIXA SIFONADA, COM GRELHA QUADRADA, PVC, DN 150 X 150 X 50 MM, JUNTA SOLDÁVEL, FORNECIDA E INSTALADA EM RAMAL DE DESCARGA OU EM RAMAL DE ESGOTO SANITÁRIO. AF_08/2022</t>
  </si>
  <si>
    <t xml:space="preserve"> 12.1.4</t>
  </si>
  <si>
    <t>081696</t>
  </si>
  <si>
    <t>PROLONGAMENTO PARA CAIXA SIFONADA 150 MM</t>
  </si>
  <si>
    <t xml:space="preserve"> 12.1.5</t>
  </si>
  <si>
    <t>RALO SIFONADO, PVC, DN 100 X 40 MM, JUNTA SOLDÁVEL, FORNECIDO E INSTALADO EM RAMAL DE DESCARGA OU EM RAMAL DE ESGOTO SANITÁRIO. AF_08/2022</t>
  </si>
  <si>
    <t xml:space="preserve"> 12.1.6</t>
  </si>
  <si>
    <t>SIFÃO DO TIPO FLEXÍVEL EM PVC 1  X 1.1/2  - FORNECIMENTO E INSTALAÇÃO. AF_01/2020</t>
  </si>
  <si>
    <t xml:space="preserve"> 12.1.7</t>
  </si>
  <si>
    <t>080671</t>
  </si>
  <si>
    <t>SIFAO PARA PIA 1.1/2" X 2" PVC</t>
  </si>
  <si>
    <t>Un</t>
  </si>
  <si>
    <t xml:space="preserve"> 12.1.8</t>
  </si>
  <si>
    <t>VÁLVULA EM PLÁSTICO 1" PARA PIA, TANQUE OU LAVATÓRIO, COM OU SEM LADRÃO - FORNECIMENTO E INSTALAÇÃO. AF_01/2020</t>
  </si>
  <si>
    <t xml:space="preserve"> 12.1.9</t>
  </si>
  <si>
    <t xml:space="preserve">ANEL BORRACHA, DN 100 MM, PARA TUBO SERIE REFORCADA ESGOTO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</si>
  <si>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12.1.10</t>
  </si>
  <si>
    <t xml:space="preserve">ANEL BORRACHA PARA TUBO ESGOTO PREDIAL, DN 50 MM (NBR 5688)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</si>
  <si>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12.1.11</t>
  </si>
  <si>
    <t>CURVA CURTA 90 GRAUS, PVC, SERIE NORMAL, ESGOTO PREDIAL, DN 100 MM, JUNTA ELÁSTICA, FORNECIDO E INSTALADO EM RAMAL DE DESCARGA OU RAMAL DE ESGOTO SANITÁRIO. AF_08/2022</t>
  </si>
  <si>
    <t xml:space="preserve"> 12.1.12</t>
  </si>
  <si>
    <t>CURVA CURTA 90 GRAUS, PVC, SERIE NORMAL, ESGOTO PREDIAL, DN 40 MM, JUNTA SOLDÁVEL, FORNECIDO E INSTALADO EM RAMAL DE DESCARGA OU RAMAL DE ESGOTO SANITÁRIO. AF_08/2022</t>
  </si>
  <si>
    <t xml:space="preserve"> 12.1.13</t>
  </si>
  <si>
    <t>JOELHO 45 GRAUS, PVC, SERIE NORMAL, ESGOTO PREDIAL, DN 40 MM, JUNTA SOLDÁVEL, FORNECIDO E INSTALADO EM RAMAL DE DESCARGA OU RAMAL DE ESGOTO SANITÁRIO. AF_08/2022</t>
  </si>
  <si>
    <t xml:space="preserve"> 12.1.14</t>
  </si>
  <si>
    <t>JOELHO 45 GRAUS, PVC, SERIE NORMAL, ESGOTO PREDIAL, DN 50 MM, JUNTA ELÁSTICA, FORNECIDO E INSTALADO EM RAMAL DE DESCARGA OU RAMAL DE ESGOTO SANITÁRIO. AF_08/2022</t>
  </si>
  <si>
    <t xml:space="preserve"> 12.1.15</t>
  </si>
  <si>
    <t>JOELHO 45 GRAUS, PVC, SERIE NORMAL, ESGOTO PREDIAL, DN 100 MM, JUNTA ELÁSTICA, FORNECIDO E INSTALADO EM RAMAL DE DESCARGA OU RAMAL DE ESGOTO SANITÁRIO. AF_08/2022</t>
  </si>
  <si>
    <t xml:space="preserve"> 12.1.16</t>
  </si>
  <si>
    <t>JOELHO 90 GRAUS, PVC, SERIE NORMAL, ESGOTO PREDIAL, DN 100 MM, JUNTA ELÁSTICA, FORNECIDO E INSTALADO EM RAMAL DE DESCARGA OU RAMAL DE ESGOTO SANITÁRIO. AF_08/2022</t>
  </si>
  <si>
    <t xml:space="preserve"> 12.1.17</t>
  </si>
  <si>
    <t>JOELHO 90 GRAUS, PVC, SERIE NORMAL, ESGOTO PREDIAL, DN 40 MM, JUNTA SOLDÁVEL, FORNECIDO E INSTALADO EM RAMAL DE DESCARGA OU RAMAL DE ESGOTO SANITÁRIO. AF_08/2022</t>
  </si>
  <si>
    <t xml:space="preserve"> 12.1.18</t>
  </si>
  <si>
    <t>081973</t>
  </si>
  <si>
    <t>JUNCAO SIMPLES DIAM. 100 X 50 MM (ESGOTO)</t>
  </si>
  <si>
    <t xml:space="preserve"> 12.1.19</t>
  </si>
  <si>
    <t>JUNÇÃO SIMPLES, PVC, SERIE NORMAL, ESGOTO PREDIAL, DN 100 X 100 MM, JUNTA ELÁSTICA, FORNECIDO E INSTALADO EM RAMAL DE DESCARGA OU RAMAL DE ESGOTO SANITÁRIO. AF_08/2022</t>
  </si>
  <si>
    <t xml:space="preserve"> 12.1.20</t>
  </si>
  <si>
    <t>TUBO PVC, SERIE NORMAL, ESGOTO PREDIAL, DN 100 MM, FORNECIDO E INSTALADO EM RAMAL DE DESCARGA OU RAMAL DE ESGOTO SANITÁRIO. AF_08/2022</t>
  </si>
  <si>
    <t xml:space="preserve"> 12.1.21</t>
  </si>
  <si>
    <t>TUBO PVC, SERIE NORMAL, ESGOTO PREDIAL, DN 40 MM, FORNECIDO E INSTALADO EM RAMAL DE DESCARGA OU RAMAL DE ESGOTO SANITÁRIO. AF_08/2022</t>
  </si>
  <si>
    <t xml:space="preserve"> 12.1.22</t>
  </si>
  <si>
    <t>TUBO PVC, SERIE NORMAL, ESGOTO PREDIAL, DN 50 MM, FORNECIDO E INSTALADO EM PRUMADA DE ESGOTO SANITÁRIO OU VENTILAÇÃO. AF_08/2022</t>
  </si>
  <si>
    <t xml:space="preserve"> 12.1.23</t>
  </si>
  <si>
    <t>080510</t>
  </si>
  <si>
    <t>ANEL DE VEDAÇÃO PARA VASO SANITÁRIO</t>
  </si>
  <si>
    <t xml:space="preserve"> 12.1.24</t>
  </si>
  <si>
    <t>JOELHO 90 GRAUS, PVC, SERIE NORMAL, ESGOTO PREDIAL, DN 50 MM, JUNTA ELÁSTICA, FORNECIDO E INSTALADO EM PRUMADA DE ESGOTO SANITÁRIO OU VENTILAÇÃO. AF_08/2022</t>
  </si>
  <si>
    <t xml:space="preserve"> 12.2</t>
  </si>
  <si>
    <t>PLUVIAL</t>
  </si>
  <si>
    <t xml:space="preserve"> 12.2.1</t>
  </si>
  <si>
    <t>070715</t>
  </si>
  <si>
    <t>CAIXA DE PASSAGEM 60X60X80CM (MEDIDAS INTERNAS) FUNDO DE BRITA SEM TAMPA</t>
  </si>
  <si>
    <t xml:space="preserve"> 12.2.2</t>
  </si>
  <si>
    <t>081826</t>
  </si>
  <si>
    <t>TAMPA EM CONCRETO ARMADO 25 MPA E=5CM PARA A CAIXA DE PASSAGEM 60X60CM</t>
  </si>
  <si>
    <t xml:space="preserve"> 12.2.3</t>
  </si>
  <si>
    <t xml:space="preserve">ANEL BORRACHA PARA TUBO ESGOTO PREDIAL, DN 100 MM (NBR 5688)  </t>
  </si>
  <si>
    <t xml:space="preserve"> 12.2.4</t>
  </si>
  <si>
    <t xml:space="preserve">ANEL BORRACHA, PARA TUBO PVC, REDE COLETOR ESGOTO, DN 150 MM (NBR 7362)  </t>
  </si>
  <si>
    <t xml:space="preserve"> 12.2.5</t>
  </si>
  <si>
    <t xml:space="preserve">ANEL BORRACHA PARA TUBO ESGOTO PREDIAL, DN 75 MM (NBR 5688)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</si>
  <si>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12.2.6</t>
  </si>
  <si>
    <t xml:space="preserve">RALO FOFO SEMIESFERICO, 75 MM, PARA LAJES/ CALHAS  </t>
  </si>
  <si>
    <t xml:space="preserve"> 12.2.7</t>
  </si>
  <si>
    <t>JUNÇÃO SIMPLES, PVC, SERIE R, ÁGUA PLUVIAL, DN 150 X 150 MM, JUNTA ELÁSTICA, FORNECIDO E INSTALADO EM RAMAL DE ENCAMINHAMENTO. AF_06/2022</t>
  </si>
  <si>
    <t xml:space="preserve"> 12.2.8</t>
  </si>
  <si>
    <t>REDUÇÃO EXCÊNTRICA, PVC, SERIE R, ÁGUA PLUVIAL, DN 150 X 100 MM, JUNTA ELÁSTICA, FORNECIDO E INSTALADO EM RAMAL DE ENCAMINHAMENTO. AF_06/2022</t>
  </si>
  <si>
    <t xml:space="preserve"> 12.2.9</t>
  </si>
  <si>
    <t>CURVA CURTA 90 GRAUS, PVC, SERIE NORMAL, ESGOTO PREDIAL, DN 75 MM, JUNTA ELÁSTICA, FORNECIDO E INSTALADO EM PRUMADA DE ESGOTO SANITÁRIO OU VENTILAÇÃO. AF_08/2022</t>
  </si>
  <si>
    <t xml:space="preserve"> 12.2.10</t>
  </si>
  <si>
    <t>CURVA 90 GRAUS, PVC, SERIE R, ÁGUA PLUVIAL, DN 100 MM, JUNTA ELÁSTICA, FORNECIDO E INSTALADO EM RAMAL DE ENCAMINHAMENTO. AF_06/2022</t>
  </si>
  <si>
    <t xml:space="preserve"> 12.2.11</t>
  </si>
  <si>
    <t>TUBO PVC, SÉRIE R, ÁGUA PLUVIAL, DN 150 MM, FORNECIDO E INSTALADO EM RAMAL DE ENCAMINHAMENTO. AF_06/2022</t>
  </si>
  <si>
    <t xml:space="preserve"> 12.2.12</t>
  </si>
  <si>
    <t>TUBO PVC, SÉRIE R, ÁGUA PLUVIAL, DN 75 MM, FORNECIDO E INSTALADO EM RAMAL DE ENCAMINHAMENTO. AF_06/2022</t>
  </si>
  <si>
    <t xml:space="preserve"> 12.2.13</t>
  </si>
  <si>
    <t>TUBO PVC, SÉRIE R, ÁGUA PLUVIAL, DN 100 MM, FORNECIDO E INSTALADO EM RAMAL DE ENCAMINHAMENTO. AF_06/2022</t>
  </si>
  <si>
    <t xml:space="preserve"> 12.2.14</t>
  </si>
  <si>
    <t>JOELHO 45 GRAUS, PVC, SERIE R, ÁGUA PLUVIAL, DN 100 MM, JUNTA ELÁSTICA, FORNECIDO E INSTALADO EM RAMAL DE ENCAMINHAMENTO. AF_06/2022</t>
  </si>
  <si>
    <t xml:space="preserve"> 12.2.15</t>
  </si>
  <si>
    <t>JOELHO 45 GRAUS, PVC, SERIE R, ÁGUA PLUVIAL, DN 75 MM, JUNTA ELÁSTICA, FORNECIDO E INSTALADO EM RAMAL DE ENCAMINHAMENTO. AF_06/2022</t>
  </si>
  <si>
    <t xml:space="preserve"> 12.2.16</t>
  </si>
  <si>
    <t>JOELHO 90 GRAUS, PVC, SERIE R, ÁGUA PLUVIAL, DN 100 MM, JUNTA ELÁSTICA, FORNECIDO E INSTALADO EM RAMAL DE ENCAMINHAMENTO. AF_06/2022</t>
  </si>
  <si>
    <t xml:space="preserve"> 12.2.17</t>
  </si>
  <si>
    <t>JOELHO 90 GRAUS, PVC, SERIE R, ÁGUA PLUVIAL, DN 75 MM, JUNTA ELÁSTICA, FORNECIDO E INSTALADO EM RAMAL DE ENCAMINHAMENTO. AF_06/2022</t>
  </si>
  <si>
    <t xml:space="preserve"> 12.2.18</t>
  </si>
  <si>
    <t>051027</t>
  </si>
  <si>
    <t>LASTRO DE BRITA (OBRAS CIVIS)</t>
  </si>
  <si>
    <t xml:space="preserve"> 12.2.19</t>
  </si>
  <si>
    <t>TUBO DE CONCRETO PARA REDES COLETORAS DE ÁGUAS PLUVIAIS, DIÂMETRO DE 1000 MM, JUNTA RÍGIDA, INSTALADO EM LOCAL COM BAIXO NÍVEL DE INTERFERÊNCIAS - FORNECIMENTO E ASSENTAMENTO. AF_03/2024</t>
  </si>
  <si>
    <t xml:space="preserve"> 12.2.20</t>
  </si>
  <si>
    <t>GEOTÊXTIL NÃO TECIDO 100% POLIÉSTER, RESISTÊNCIA A TRAÇÃO DE 14 KN/M (RT - 14), INSTALADO EM DRENO - FORNECIMENTO E INSTALAÇÃO. AF_07/2021</t>
  </si>
  <si>
    <t xml:space="preserve"> 12.2.21</t>
  </si>
  <si>
    <t>041001</t>
  </si>
  <si>
    <t>ESCAVAÇÃO CAMPO ABERTO COM TRANSPORTE MANUAL DE TERRA</t>
  </si>
  <si>
    <t xml:space="preserve"> 12.3</t>
  </si>
  <si>
    <t>PLUVIAL AR-CONDICIONADO</t>
  </si>
  <si>
    <t xml:space="preserve"> 12.3.1</t>
  </si>
  <si>
    <t>JOELHO 45 GRAUS, PVC, SOLDÁVEL, DN 25MM, INSTALADO EM DRENO DE AR-CONDICIONADO - FORNECIMENTO E INSTALAÇÃO. AF_08/2022</t>
  </si>
  <si>
    <t xml:space="preserve"> 12.3.2</t>
  </si>
  <si>
    <t>JOELHO 90 GRAUS, PVC, SOLDÁVEL, DN 25MM, INSTALADO EM DRENO DE AR-CONDICIONADO - FORNECIMENTO E INSTALAÇÃO. AF_08/2022</t>
  </si>
  <si>
    <t xml:space="preserve"> 12.3.3</t>
  </si>
  <si>
    <t>TUBO, PVC, SOLDÁVEL, DE 25MM, INSTALADO EM DRENO DE AR-CONDICIONADO - FORNECIMENTO E INSTALAÇÃO. AF_08/2022</t>
  </si>
  <si>
    <t xml:space="preserve"> 12.3.4</t>
  </si>
  <si>
    <t>TE, PVC, SOLDÁVEL, DN 25MM, INSTALADO EM DRENO DE AR-CONDICIONADO - FORNECIMENTO E INSTALAÇÃO. AF_08/2022</t>
  </si>
  <si>
    <t xml:space="preserve"> 12.4</t>
  </si>
  <si>
    <t>VENTILAÇÃO</t>
  </si>
  <si>
    <t xml:space="preserve"> 12.4.1</t>
  </si>
  <si>
    <t xml:space="preserve"> 12.4.2</t>
  </si>
  <si>
    <t>081550</t>
  </si>
  <si>
    <t>CURVA 45 GRAUS SOLDAVEL DIAMETRO 50 MM</t>
  </si>
  <si>
    <t xml:space="preserve"> 12.4.3</t>
  </si>
  <si>
    <t>JOELHO 45 GRAUS, PVC, SERIE NORMAL, ESGOTO PREDIAL, DN 50 MM, JUNTA ELÁSTICA, FORNECIDO E INSTALADO EM PRUMADA DE ESGOTO SANITÁRIO OU VENTILAÇÃO. AF_08/2022</t>
  </si>
  <si>
    <t xml:space="preserve"> 12.4.4</t>
  </si>
  <si>
    <t xml:space="preserve"> 12.4.5</t>
  </si>
  <si>
    <t>JUNÇÃO SIMPLES, PVC, SERIE NORMAL, ESGOTO PREDIAL, DN 50 X 50 MM, JUNTA ELÁSTICA, FORNECIDO E INSTALADO EM PRUMADA DE ESGOTO SANITÁRIO OU VENTILAÇÃO. AF_08/2022</t>
  </si>
  <si>
    <t xml:space="preserve"> 12.4.6</t>
  </si>
  <si>
    <t>TERMINAL DE VENTILAÇÃO, PVC, SÉRIE NORMAL, ESGOTO PREDIAL, DN 50 MM, JUNTA SOLDÁVEL, FORNECIDO E INSTALADO EM PRUMADA DE ESGOTO SANITÁRIO OU VENTILAÇÃO. AF_08/2022</t>
  </si>
  <si>
    <t xml:space="preserve"> 12.4.7</t>
  </si>
  <si>
    <t xml:space="preserve"> 12.4.8</t>
  </si>
  <si>
    <t>TE, PVC, SERIE NORMAL, ESGOTO PREDIAL, DN 50 X 50 MM, JUNTA ELÁSTICA, FORNECIDO E INSTALADO EM PRUMADA DE ESGOTO SANITÁRIO OU VENTILAÇÃO. AF_08/2022</t>
  </si>
  <si>
    <t xml:space="preserve"> 12.5</t>
  </si>
  <si>
    <t>ÁGUA FRIA</t>
  </si>
  <si>
    <t xml:space="preserve"> 12.5.1</t>
  </si>
  <si>
    <t>LUVA, PVC, SOLDÁVEL, DN 25MM, INSTALADO EM RAMAL OU SUB-RAMAL DE ÁGUA - FORNECIMENTO E INSTALAÇÃO. AF_06/2022</t>
  </si>
  <si>
    <t xml:space="preserve"> 12.5.2</t>
  </si>
  <si>
    <t>ADAPTADOR CURTO COM BOLSA E ROSCA PARA REGISTRO, PVC, SOLDÁVEL, DN 25MM X 3/4 , INSTALADO EM RAMAL DE DISTRIBUIÇÃO DE ÁGUA - FORNECIMENTO E INSTALAÇÃO. AF_06/2022</t>
  </si>
  <si>
    <t xml:space="preserve"> 12.5.3</t>
  </si>
  <si>
    <t>JOELHO 90 GRAUS, PVC, SOLDÁVEL, DN 25MM, INSTALADO EM RAMAL OU SUB-RAMAL DE ÁGUA - FORNECIMENTO E INSTALAÇÃO. AF_06/2022</t>
  </si>
  <si>
    <t xml:space="preserve"> 12.5.4</t>
  </si>
  <si>
    <t>JOELHO 90 GRAUS, PVC, SOLDÁVEL, DN 60MM, INSTALADO EM PRUMADA DE ÁGUA - FORNECIMENTO E INSTALAÇÃO. AF_06/2022</t>
  </si>
  <si>
    <t xml:space="preserve"> 12.5.5</t>
  </si>
  <si>
    <t>JOELHO DE REDUÇÃO, 90 GRAUS, PVC, SOLDÁVEL, DN 32 MM X 25 MM, INSTALADO EM RAMAL OU SUB-RAMAL DE ÁGUA - FORNECIMENTO E INSTALAÇÃO. AF_06/2022</t>
  </si>
  <si>
    <t xml:space="preserve"> 12.5.6</t>
  </si>
  <si>
    <t>TUBO, PVC, SOLDÁVEL, DE 25MM, INSTALADO EM RAMAL OU SUB-RAMAL DE ÁGUA - FORNECIMENTO E INSTALAÇÃO. AF_06/2022</t>
  </si>
  <si>
    <t xml:space="preserve"> 12.5.7</t>
  </si>
  <si>
    <t>TUBO, PVC, SOLDÁVEL, DE 32MM, INSTALADO EM RAMAL OU SUB-RAMAL DE ÁGUA - FORNECIMENTO E INSTALAÇÃO. AF_06/2022</t>
  </si>
  <si>
    <t xml:space="preserve"> 12.5.8</t>
  </si>
  <si>
    <t>TE, PVC, SOLDÁVEL, DN 25MM, INSTALADO EM RAMAL OU SUB-RAMAL DE ÁGUA - FORNECIMENTO E INSTALAÇÃO. AF_06/2022</t>
  </si>
  <si>
    <t xml:space="preserve"> 12.5.9</t>
  </si>
  <si>
    <t>TE, PVC, SOLDÁVEL, DN 32MM, INSTALADO EM RAMAL OU SUB-RAMAL DE ÁGUA - FORNECIMENTO E INSTALAÇÃO. AF_06/2022</t>
  </si>
  <si>
    <t xml:space="preserve"> 12.5.10</t>
  </si>
  <si>
    <t>TÊ DE REDUÇÃO, PVC, SOLDÁVEL, DN 32MM X 25MM, INSTALADO EM RAMAL DE DISTRIBUIÇÃO DE ÁGUA - FORNECIMENTO E INSTALAÇÃO. AF_06/2022</t>
  </si>
  <si>
    <t xml:space="preserve"> 12.5.11</t>
  </si>
  <si>
    <t>JOELHO 90 GRAUS COM BUCHA DE LATÃO, PVC, SOLDÁVEL, DN 25MM, X 3/4  INSTALADO EM RAMAL OU SUB-RAMAL DE ÁGUA - FORNECIMENTO E INSTALAÇÃO. AF_06/2022</t>
  </si>
  <si>
    <t xml:space="preserve"> 12.5.12</t>
  </si>
  <si>
    <t>JOELHO 90 GRAUS COM BUCHA DE LATÃO, PVC, SOLDÁVEL, DN 25MM, X 1/2  INSTALADO EM RAMAL OU SUB-RAMAL DE ÁGUA - FORNECIMENTO E INSTALAÇÃO. AF_06/2022</t>
  </si>
  <si>
    <t xml:space="preserve"> 12.5.13</t>
  </si>
  <si>
    <t>070710</t>
  </si>
  <si>
    <t>CAIXA DE PASSAGEM 30X30X40CM (MEDIDAS INTERNAS) COM TAMPA E DRENO BRITA</t>
  </si>
  <si>
    <t xml:space="preserve"> 12.5.14</t>
  </si>
  <si>
    <t>REGISTRO DE ESFERA, PVC, SOLDÁVEL, COM VOLANTE, DN  32 MM - FORNECIMENTO E INSTALAÇÃO. AF_08/2021</t>
  </si>
  <si>
    <t xml:space="preserve"> 12.5.15</t>
  </si>
  <si>
    <t>CURVA 90 GRAUS, PVC, SOLDÁVEL, DN 32MM, INSTALADO EM RAMAL DE DISTRIBUIÇÃO DE ÁGUA - FORNECIMENTO E INSTALAÇÃO. AF_06/2022</t>
  </si>
  <si>
    <t xml:space="preserve"> 12.5.16</t>
  </si>
  <si>
    <t>BUCHA DE REDUÇÃO, LONGA, PVC, SOLDÁVEL, DN 60 X 32 MM, INSTALADO EM PRUMADA DE ÁGUA - FORNECIMENTO E INSTALAÇÃO. AF_06/2022</t>
  </si>
  <si>
    <t xml:space="preserve"> 12.5.17</t>
  </si>
  <si>
    <t>TCE-90</t>
  </si>
  <si>
    <t>BUCHA DE REDUÇÃO, LONGA, PVC, SOLDÁVEL, DN 85 X 60 MM, INSTALADO EM PRUMADA DE ÁGUA</t>
  </si>
  <si>
    <t xml:space="preserve"> 12.5.18</t>
  </si>
  <si>
    <t>TCE-91</t>
  </si>
  <si>
    <t>CRUZETA SOLDÁVEL 25 MM</t>
  </si>
  <si>
    <t xml:space="preserve"> 12.5.19</t>
  </si>
  <si>
    <t>LUVA, PVC, SOLDÁVEL, DN 60MM, INSTALADO EM PRUMADA DE ÁGUA - FORNECIMENTO E INSTALAÇÃO. AF_06/2022</t>
  </si>
  <si>
    <t xml:space="preserve"> 12.5.20</t>
  </si>
  <si>
    <t>LUVA, PVC, SOLDÁVEL, DN 85MM, INSTALADO EM PRUMADA DE ÁGUA - FORNECIMENTO E INSTALAÇÃO. AF_06/2022</t>
  </si>
  <si>
    <t xml:space="preserve"> 12.5.22</t>
  </si>
  <si>
    <t>TUBO, PVC, SOLDÁVEL, DE 60MM, INSTALADO EM RESERVAÇÃO PREDIAL DE ÁGUA - FORNECIMENTO E INSTALAÇÃO. AF_04/2024</t>
  </si>
  <si>
    <t xml:space="preserve"> 12.5.23</t>
  </si>
  <si>
    <t>TUBO, PVC, SOLDÁVEL, DE 85MM, INSTALADO EM PRUMADA DE ÁGUA - FORNECIMENTO E INSTALAÇÃO. AF_06/2022</t>
  </si>
  <si>
    <t xml:space="preserve"> 12.5.24</t>
  </si>
  <si>
    <t>TE, PVC, SOLDÁVEL, DN 85MM, INSTALADO EM PRUMADA DE ÁGUA - FORNECIMENTO E INSTALAÇÃO. AF_06/2022</t>
  </si>
  <si>
    <t xml:space="preserve"> 12.5.25</t>
  </si>
  <si>
    <t>ADAPTADOR CURTO COM BOLSA E ROSCA PARA REGISTRO, PVC, SOLDÁVEL, DN 85MM X 3 , INSTALADO EM PRUMADA DE ÁGUA - FORNECIMENTO E INSTALAÇÃO. AF_06/2022</t>
  </si>
  <si>
    <t xml:space="preserve"> 12.5.26</t>
  </si>
  <si>
    <t>UNIÃO, PVC, SOLDÁVEL, DN 85MM, INSTALADO EM PRUMADA DE ÁGUA - FORNECIMENTO E INSTALAÇÃO. AF_06/2022</t>
  </si>
  <si>
    <t xml:space="preserve"> 12.5.27</t>
  </si>
  <si>
    <t>JOELHO 90 GRAUS, PVC, SOLDÁVEL, DN 85MM, INSTALADO EM PRUMADA DE ÁGUA - FORNECIMENTO E INSTALAÇÃO. AF_06/2022</t>
  </si>
  <si>
    <t xml:space="preserve"> 12.5.28</t>
  </si>
  <si>
    <t xml:space="preserve"> 13</t>
  </si>
  <si>
    <t>LOUÇAS E METAIS</t>
  </si>
  <si>
    <t xml:space="preserve"> 13.1</t>
  </si>
  <si>
    <t xml:space="preserve"> 13.2</t>
  </si>
  <si>
    <t>DUCHA HIGIENICA PLASTICA COM REGISTRO METALICO 1/2"</t>
  </si>
  <si>
    <t xml:space="preserve"> 13.3</t>
  </si>
  <si>
    <t>Torneira Link Lavatorio 1/4 De Volta Metal Cromada Estilo Deca Docol</t>
  </si>
  <si>
    <t xml:space="preserve"> 13.4</t>
  </si>
  <si>
    <t>TORNEIRA CROMADA TUBO MÓVEL, DE MESA, 1/2" OU 3/4", PARA PIA DE COZINHA, PADRÃO ALTO - FORNECIMENTO E INSTALAÇÃO. AF_01/2020</t>
  </si>
  <si>
    <t xml:space="preserve"> 13.5</t>
  </si>
  <si>
    <t>Kit Vaso Sanitário com Caixa Acoplada e Assento Branco Duplo Acionamento 3/6L Saída Vertical Aspen Deca</t>
  </si>
  <si>
    <t xml:space="preserve"> 13.6</t>
  </si>
  <si>
    <t>REGISTRO DE GAVETA BRUTO, LATÃO, ROSCÁVEL, 3/4", COM ACABAMENTO E CANOPLA CROMADOS - FORNECIMENTO E INSTALAÇÃO. AF_08/2021</t>
  </si>
  <si>
    <t xml:space="preserve"> 13.7</t>
  </si>
  <si>
    <t>REGISTRO DE PRESSÃO BRUTO, LATÃO, ROSCÁVEL, 3/4", COM ACABAMENTO E CANOPLA CROMADOS - FORNECIMENTO E INSTALAÇÃO. AF_08/2021</t>
  </si>
  <si>
    <t xml:space="preserve"> 13.8</t>
  </si>
  <si>
    <t>ENGATE FLEXÍVEL EM PLÁSTICO BRANCO, 1/2" X 30CM - FORNECIMENTO E INSTALAÇÃO. AF_01/2020</t>
  </si>
  <si>
    <t xml:space="preserve"> 13.9</t>
  </si>
  <si>
    <t>AGETOP-CIVIL(A)</t>
  </si>
  <si>
    <t>080811</t>
  </si>
  <si>
    <t>TORNEIRA DE JARDIM COM BICO PARA MANGUEIRA DIÂMETRO DE 1/2" E 3/4"</t>
  </si>
  <si>
    <t xml:space="preserve"> 13.10</t>
  </si>
  <si>
    <t>TCE-10</t>
  </si>
  <si>
    <t>Ducha Redonda Parede Cromada R150 Eden Docol</t>
  </si>
  <si>
    <t xml:space="preserve"> 13.11</t>
  </si>
  <si>
    <t>TCE-9</t>
  </si>
  <si>
    <t>Purificador de Água IBBL Especiale FR600 Branco 220V</t>
  </si>
  <si>
    <t xml:space="preserve"> 13.12</t>
  </si>
  <si>
    <t>CUBA DE EMBUTIR OVAL EM LOUÇA BRANCA, 35 X 50CM OU EQUIVALENTE - FORNECIMENTO E INSTALAÇÃO. AF_01/2020</t>
  </si>
  <si>
    <t xml:space="preserve"> 13.13</t>
  </si>
  <si>
    <t xml:space="preserve"> 13.14</t>
  </si>
  <si>
    <t>REGISTRO DE GAVETA BRUTO, LATÃO, ROSCÁVEL, 3" - FORNECIMENTO E INSTALAÇÃO. AF_08/2021</t>
  </si>
  <si>
    <t xml:space="preserve"> 14</t>
  </si>
  <si>
    <t xml:space="preserve"> 14.1</t>
  </si>
  <si>
    <t xml:space="preserve">PLACA DE SINALIZACAO DE SEGURANCA CONTRA INCENDIO, FOTOLUMINESCENTE, RETANGULAR, *13 X 26* CM, EM PVC *2* MM ANTI-CHAMAS (SIMBOLOS, CORES E PICTOGRAMAS CONFORME NBR 16820)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</si>
  <si>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14.2</t>
  </si>
  <si>
    <t xml:space="preserve">PLACA DE SINALIZACAO DE SEGURANCA CONTRA INCENDIO, FOTOLUMINESCENTE, QUADRADA, *20 X 20* CM, EM PVC *2* MM ANTI-CHAMAS (SIMBOLOS, CORES E PICTOGRAMAS CONFORME NBR 16820)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</si>
  <si>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14.3</t>
  </si>
  <si>
    <t>085006</t>
  </si>
  <si>
    <t>EXTINTOR MULTI USO EM PO A B C (6 KG) - CAPACIDADE EXTINTORA 3A 20BC</t>
  </si>
  <si>
    <t>un</t>
  </si>
  <si>
    <t xml:space="preserve"> 14.4</t>
  </si>
  <si>
    <t>071598</t>
  </si>
  <si>
    <t>LUMINÁRIA DE EMERGÊNCIA 30 LEDS</t>
  </si>
  <si>
    <t xml:space="preserve"> 15</t>
  </si>
  <si>
    <t>INSTALAÇÕES ELÉTRICAS</t>
  </si>
  <si>
    <t xml:space="preserve"> 15.1</t>
  </si>
  <si>
    <t>CAIXA RETANGULAR 4" X 2" MÉDIA (1,30 M DO PISO), PVC, INSTALADA EM PAREDE - FORNECIMENTO E INSTALAÇÃO. AF_03/2023</t>
  </si>
  <si>
    <t xml:space="preserve"> 15.2</t>
  </si>
  <si>
    <t>CAIXA OCTOGONAL 3" X 3", PVC, INSTALADA EM LAJE - FORNECIMENTO E INSTALAÇÃO. AF_03/2023</t>
  </si>
  <si>
    <t xml:space="preserve"> 15.3</t>
  </si>
  <si>
    <t>CAIXA OCTOGONAL 4" X 4", METÁLICA, INSTALADA EM LAJE - FORNECIMENTO E INSTALAÇÃO. AF_03/2023</t>
  </si>
  <si>
    <t xml:space="preserve"> 15.4</t>
  </si>
  <si>
    <t>CAIXA RETANGULAR 4" X 2" MÉDIA (1,30 M DO PISO), METÁLICA, INSTALADA EM PAREDE - FORNECIMENTO E INSTALAÇÃO. AF_03/2023</t>
  </si>
  <si>
    <t xml:space="preserve"> 15.5</t>
  </si>
  <si>
    <t xml:space="preserve">BUCHA DE NYLON SEM ABA S6  </t>
  </si>
  <si>
    <t xml:space="preserve"> 15.6</t>
  </si>
  <si>
    <t xml:space="preserve">BUCHA DE NYLON SEM ABA S4  </t>
  </si>
  <si>
    <t xml:space="preserve"> 15.7</t>
  </si>
  <si>
    <t>071981</t>
  </si>
  <si>
    <t>PORCA SEXTAVADA DIAMETRO 1/4"</t>
  </si>
  <si>
    <t xml:space="preserve"> 15.8</t>
  </si>
  <si>
    <t>072578</t>
  </si>
  <si>
    <t>TOMADA HEXAGONAL 2P + T - 10A - 250V</t>
  </si>
  <si>
    <t xml:space="preserve"> 15.9</t>
  </si>
  <si>
    <t>072579</t>
  </si>
  <si>
    <t>TOMADA HEXAGONAL DUPLA 2P + T - 10A - 250V</t>
  </si>
  <si>
    <t xml:space="preserve"> 15.10</t>
  </si>
  <si>
    <t xml:space="preserve">SOQUETE DE PVC / TERMOPLASTICO BASE E27, COM CHAVE, PARA LAMPADAS  </t>
  </si>
  <si>
    <t xml:space="preserve"> 15.11</t>
  </si>
  <si>
    <t>071872</t>
  </si>
  <si>
    <t>PARAFUSO SEXTAVADO  CABEÇA LENTILHA D = 1/4" X 5/8"</t>
  </si>
  <si>
    <t xml:space="preserve"> 15.12</t>
  </si>
  <si>
    <t>072425</t>
  </si>
  <si>
    <t>TAMPA CEGA PLASTICA RETANGULAR 4"X2"</t>
  </si>
  <si>
    <t xml:space="preserve"> 15.13</t>
  </si>
  <si>
    <t>CAIXA RETANGULAR 4" X 4" MÉDIA (1,30 M DO PISO), PVC, INSTALADA EM PAREDE - FORNECIMENTO E INSTALAÇÃO. AF_03/2023</t>
  </si>
  <si>
    <t xml:space="preserve"> 15.14</t>
  </si>
  <si>
    <t>CONDULETE DE ALUMÍNIO, TIPO T, PARA ELETRODUTO DE AÇO GALVANIZADO DN 25 MM (1''), APARENTE - FORNECIMENTO E INSTALAÇÃO. AF_10/2022</t>
  </si>
  <si>
    <t xml:space="preserve"> 15.15</t>
  </si>
  <si>
    <t>CONDULETE DE ALUMÍNIO, TIPO T, PARA ELETRODUTO DE AÇO GALVANIZADO DN 20 MM (3/4''), APARENTE - FORNECIMENTO E INSTALAÇÃO. AF_10/2022</t>
  </si>
  <si>
    <t xml:space="preserve"> 15.16</t>
  </si>
  <si>
    <t>CONDULETE DE ALUMÍNIO, TIPO LR, PARA ELETRODUTO DE AÇO GALVANIZADO DN 25 MM (1''), APARENTE - FORNECIMENTO E INSTALAÇÃO. AF_10/2022</t>
  </si>
  <si>
    <t xml:space="preserve"> 15.17</t>
  </si>
  <si>
    <t>LUVA PARA ELETRODUTO, PVC, ROSCÁVEL, DN 32 MM (1"), PARA CIRCUITOS TERMINAIS, INSTALADA EM LAJE - FORNECIMENTO E INSTALAÇÃO. AF_03/2023</t>
  </si>
  <si>
    <t xml:space="preserve"> 15.18</t>
  </si>
  <si>
    <t>LUVA PARA ELETRODUTO, PVC, ROSCÁVEL, DN 50 MM (1 1/2"), PARA REDE ENTERRADA DE DISTRIBUIÇÃO DE ENERGIA ELÉTRICA - FORNECIMENTO E INSTALAÇÃO. AF_12/2021</t>
  </si>
  <si>
    <t xml:space="preserve"> 15.19</t>
  </si>
  <si>
    <t>LUVA PARA ELETRODUTO, PVC, ROSCÁVEL, DN 25 MM (3/4"), PARA CIRCUITOS TERMINAIS, INSTALADA EM LAJE - FORNECIMENTO E INSTALAÇÃO. AF_03/2023</t>
  </si>
  <si>
    <t xml:space="preserve"> 15.20</t>
  </si>
  <si>
    <t>071702</t>
  </si>
  <si>
    <t>LUVA  EM AÇO GALVANIZADO DIÂMETRO 1"</t>
  </si>
  <si>
    <t xml:space="preserve"> 15.21</t>
  </si>
  <si>
    <t>ARRUELA LISA D=1/4"</t>
  </si>
  <si>
    <t xml:space="preserve"> 15.22</t>
  </si>
  <si>
    <t>ARRUELA PARA PARAFUSO 3/8"</t>
  </si>
  <si>
    <t xml:space="preserve"> 15.23</t>
  </si>
  <si>
    <t xml:space="preserve">PARAFUSO ZINCADO, SEXTAVADO, COM ROSCA INTEIRA, DIAMETRO 3/8", COMPRIMENTO 2"  </t>
  </si>
  <si>
    <t xml:space="preserve"> 15.24</t>
  </si>
  <si>
    <t xml:space="preserve">PORCA ZINCADA, SEXTAVADA, DIAMETRO 3/8"  </t>
  </si>
  <si>
    <t xml:space="preserve"> 15.25</t>
  </si>
  <si>
    <t>072660</t>
  </si>
  <si>
    <t>VERGALHAO ROSCA TOTAL D=1/4"</t>
  </si>
  <si>
    <t xml:space="preserve"> 15.26</t>
  </si>
  <si>
    <t>CABO DE COBRE FLEXÍVEL ISOLADO, 2,5 MM², ANTI-CHAMA 0,6/1,0 KV, PARA CIRCUITOS TERMINAIS - FORNECIMENTO E INSTALAÇÃO. AF_03/2023</t>
  </si>
  <si>
    <t xml:space="preserve"> 15.27</t>
  </si>
  <si>
    <t>CABO DE COBRE FLEXÍVEL ISOLADO, 4 MM², ANTI-CHAMA 0,6/1,0 KV, PARA CIRCUITOS TERMINAIS - FORNECIMENTO E INSTALAÇÃO. AF_03/2023</t>
  </si>
  <si>
    <t xml:space="preserve"> 15.28</t>
  </si>
  <si>
    <t>CABO DE COBRE FLEXÍVEL ISOLADO, 6 MM², ANTI-CHAMA 0,6/1,0 KV, PARA CIRCUITOS TERMINAIS - FORNECIMENTO E INSTALAÇÃO. AF_03/2023</t>
  </si>
  <si>
    <t xml:space="preserve"> 15.29</t>
  </si>
  <si>
    <t>INTERRUPTOR PARALELO (1 MÓDULO), 10A/250V, INCLUINDO SUPORTE E PLACA - FORNECIMENTO E INSTALAÇÃO. AF_03/2023</t>
  </si>
  <si>
    <t xml:space="preserve"> 15.30</t>
  </si>
  <si>
    <t>INTERRUPTOR PARALELO (2 MÓDULOS), 10A/250V, INCLUINDO SUPORTE E PLACA - FORNECIMENTO E INSTALAÇÃO. AF_03/2023</t>
  </si>
  <si>
    <t xml:space="preserve"> 15.31</t>
  </si>
  <si>
    <t>INTERRUPTOR SIMPLES (1 MÓDULO) COM INTERRUPTOR PARALELO (2 MÓDULOS), 10A/250V, INCLUINDO SUPORTE E PLACA - FORNECIMENTO E INSTALAÇÃO. AF_03/2023</t>
  </si>
  <si>
    <t xml:space="preserve"> 15.32</t>
  </si>
  <si>
    <t>INTERRUPTOR SIMPLES (1 MÓDULO), 10A/250V, INCLUINDO SUPORTE E PLACA - FORNECIMENTO E INSTALAÇÃO. AF_03/2023</t>
  </si>
  <si>
    <t xml:space="preserve"> 15.33</t>
  </si>
  <si>
    <t>INTERRUPTOR SIMPLES (2 MÓDULOS), 10A/250V, INCLUINDO SUPORTE E PLACA - FORNECIMENTO E INSTALAÇÃO. AF_03/2023</t>
  </si>
  <si>
    <t xml:space="preserve"> 15.34</t>
  </si>
  <si>
    <t>SUPORTE PARAFUSADO COM PLACA DE ENCAIXE 4" X 2" MÉDIO (1,30 M DO PISO) PARA PONTO ELÉTRICO - FORNECIMENTO E INSTALAÇÃO. AF_03/2023</t>
  </si>
  <si>
    <t xml:space="preserve"> 15.35</t>
  </si>
  <si>
    <t>TCE-11</t>
  </si>
  <si>
    <t>Placa c/ furo 2"x4"</t>
  </si>
  <si>
    <t xml:space="preserve"> 15.36</t>
  </si>
  <si>
    <t>TCE-12</t>
  </si>
  <si>
    <t>Placa Liga/Desliga 2"x4" - ventilador teto</t>
  </si>
  <si>
    <t xml:space="preserve"> 15.37</t>
  </si>
  <si>
    <t>TCE-13</t>
  </si>
  <si>
    <t>Tampa Cega metálica para Condulete</t>
  </si>
  <si>
    <t xml:space="preserve"> 15.38</t>
  </si>
  <si>
    <t>DISJUNTOR MONOPOLAR TIPO DIN, CORRENTE NOMINAL DE 10A - FORNECIMENTO E INSTALAÇÃO. AF_10/2020</t>
  </si>
  <si>
    <t xml:space="preserve"> 15.39</t>
  </si>
  <si>
    <t>DISJUNTOR MONOPOLAR TIPO DIN, CORRENTE NOMINAL DE 16A - FORNECIMENTO E INSTALAÇÃO. AF_10/2020</t>
  </si>
  <si>
    <t xml:space="preserve"> 15.40</t>
  </si>
  <si>
    <t>DISJUNTOR MONOPOLAR TIPO DIN, CORRENTE NOMINAL DE 32A - FORNECIMENTO E INSTALAÇÃO. AF_10/2020</t>
  </si>
  <si>
    <t xml:space="preserve"> 15.41</t>
  </si>
  <si>
    <t>TCE-14</t>
  </si>
  <si>
    <t>Saída dupla para eletroduto</t>
  </si>
  <si>
    <t xml:space="preserve"> 15.42</t>
  </si>
  <si>
    <t>PARAFUSO AUTO-ATARRAXANTE, CABEÇA CHATA, FENDA SIMPLES, 1/4' (6,35MM) X 25MM</t>
  </si>
  <si>
    <t xml:space="preserve"> 15.43</t>
  </si>
  <si>
    <t>PARAFUSO DE ACO ZINCADO COM ROSCA SOBERBA, CABECA CHATA E FENDA SIMPLES, DIAMETRO 4,2 MM, COMPRIMENTO * 32 * MM</t>
  </si>
  <si>
    <t xml:space="preserve"> 15.44</t>
  </si>
  <si>
    <t>TCE-15</t>
  </si>
  <si>
    <t>Saída horizontal para eletroduto</t>
  </si>
  <si>
    <t xml:space="preserve"> 15.45</t>
  </si>
  <si>
    <t>TCE-16</t>
  </si>
  <si>
    <t>Eletrocalha perfurada 100x75mm chapa 18</t>
  </si>
  <si>
    <t xml:space="preserve"> 15.46</t>
  </si>
  <si>
    <t>TCE-18</t>
  </si>
  <si>
    <t>Eletrocalha perfurada 100x50mm chapa 18</t>
  </si>
  <si>
    <t xml:space="preserve"> 15.47</t>
  </si>
  <si>
    <t>TCE-17</t>
  </si>
  <si>
    <t>Curva horizontal 45º 100x50mm chapa 18</t>
  </si>
  <si>
    <t xml:space="preserve"> 15.48</t>
  </si>
  <si>
    <t>TCE-19</t>
  </si>
  <si>
    <t>Suporte Vertical 100Mm X 50Mm</t>
  </si>
  <si>
    <t xml:space="preserve"> 15.49</t>
  </si>
  <si>
    <t>TCE-31</t>
  </si>
  <si>
    <t>Suporte Vertical 100Mm X 75Mm</t>
  </si>
  <si>
    <t xml:space="preserve"> 15.50</t>
  </si>
  <si>
    <t>TCE-32</t>
  </si>
  <si>
    <t>Curva horizontal 45° 100x100mm chapa 18</t>
  </si>
  <si>
    <t xml:space="preserve"> 15.51</t>
  </si>
  <si>
    <t>TCE-33</t>
  </si>
  <si>
    <t>T horizontal 90 100x50mm chapa 18</t>
  </si>
  <si>
    <t xml:space="preserve"> 15.52</t>
  </si>
  <si>
    <t>TCE-34</t>
  </si>
  <si>
    <t>T horizontal 90 100x100mm chapa 18</t>
  </si>
  <si>
    <t xml:space="preserve"> 15.53</t>
  </si>
  <si>
    <t>TCE-35</t>
  </si>
  <si>
    <t>Tala plana perfurada 50MM</t>
  </si>
  <si>
    <t xml:space="preserve"> 15.54</t>
  </si>
  <si>
    <t>TCE-37</t>
  </si>
  <si>
    <t>Tala plana perfurada 75MM</t>
  </si>
  <si>
    <t xml:space="preserve"> 15.55</t>
  </si>
  <si>
    <t>TCE-40</t>
  </si>
  <si>
    <t>Terminal 100x50mm chapa 18</t>
  </si>
  <si>
    <t xml:space="preserve"> 15.56</t>
  </si>
  <si>
    <t>TCE-43</t>
  </si>
  <si>
    <t>Terminal 100x75mm chapa 18</t>
  </si>
  <si>
    <t xml:space="preserve"> 15.57</t>
  </si>
  <si>
    <t>BRACADEIRA METALICA TIPO "U" DIÂMETRO 1"</t>
  </si>
  <si>
    <t xml:space="preserve"> 15.58</t>
  </si>
  <si>
    <t>CURVA 90 GRAUS PARA ELETRODUTO, PVC, ROSCÁVEL, DN 32 MM (1"), PARA CIRCUITOS TERMINAIS, INSTALADA EM PAREDE - FORNECIMENTO E INSTALAÇÃO. AF_03/2023</t>
  </si>
  <si>
    <t xml:space="preserve"> 15.59</t>
  </si>
  <si>
    <t>ELETRODUTO RÍGIDO ROSCÁVEL, PVC, DN 20 MM (1/2"), PARA CIRCUITOS TERMINAIS, INSTALADO EM PAREDE - FORNECIMENTO E INSTALAÇÃO. AF_03/2023</t>
  </si>
  <si>
    <t xml:space="preserve"> 15.60</t>
  </si>
  <si>
    <t>ELETRODUTO FLEXÍVEL CORRUGADO REFORÇADO, PVC, DN 25 MM (3/4"), PARA CIRCUITOS TERMINAIS, INSTALADO EM PAREDE - FORNECIMENTO E INSTALAÇÃO. AF_03/2023</t>
  </si>
  <si>
    <t xml:space="preserve"> 15.61</t>
  </si>
  <si>
    <t>ELETRODUTO FLEXÍVEL CORRUGADO REFORÇADO, PVC, DN 32 MM (1"), PARA CIRCUITOS TERMINAIS, INSTALADO EM PAREDE - FORNECIMENTO E INSTALAÇÃO. AF_03/2023</t>
  </si>
  <si>
    <t xml:space="preserve"> 15.62</t>
  </si>
  <si>
    <t>TCE-46</t>
  </si>
  <si>
    <t>Abraçadeira PVC encaixe 3/4"</t>
  </si>
  <si>
    <t xml:space="preserve"> 15.63</t>
  </si>
  <si>
    <t>TCE-47</t>
  </si>
  <si>
    <t>Abraçadeira PVC encaixe 1"</t>
  </si>
  <si>
    <t xml:space="preserve"> 15.64</t>
  </si>
  <si>
    <t xml:space="preserve">ABRACADEIRA EM ACO PARA AMARRACAO DE ELETRODUTOS, TIPO U SIMPLES, COM 1 1/4"  </t>
  </si>
  <si>
    <t xml:space="preserve"> 15.65</t>
  </si>
  <si>
    <t xml:space="preserve">ABRACADEIRA EM ACO PARA AMARRACAO DE ELETRODUTOS, TIPO U SIMPLES, COM 1"  </t>
  </si>
  <si>
    <t xml:space="preserve"> 15.66</t>
  </si>
  <si>
    <t xml:space="preserve">ABRACADEIRA EM ACO PARA AMARRACAO DE ELETRODUTOS, TIPO U SIMPLES, COM 1 1/2"  </t>
  </si>
  <si>
    <t xml:space="preserve"> 15.67</t>
  </si>
  <si>
    <t>ABRACADEIRA EM ACO PARA AMARRACAO DE ELETRODUTOS, TIPO D, COM 3/4" E PARAFUSO DE FIXACAO</t>
  </si>
  <si>
    <t xml:space="preserve"> 15.68</t>
  </si>
  <si>
    <t xml:space="preserve">ABRACADEIRA EM ACO PARA AMARRACAO DE ELETRODUTOS, TIPO U SIMPLES, COM 2"  </t>
  </si>
  <si>
    <t xml:space="preserve"> 15.69</t>
  </si>
  <si>
    <t>CURVA 90 GRAUS PARA ELETRODUTO, PVC, ROSCÁVEL, DN 25 MM (3/4"), PARA CIRCUITOS TERMINAIS, INSTALADA EM PAREDE - FORNECIMENTO E INSTALAÇÃO. AF_03/2023</t>
  </si>
  <si>
    <t xml:space="preserve"> 15.70</t>
  </si>
  <si>
    <t xml:space="preserve"> 15.71</t>
  </si>
  <si>
    <t>ELETRODUTO RÍGIDO SOLDÁVEL, PVC, DN 32 MM (1"), APARENTE - FORNECIMENTO E INSTALAÇÃO. AF_10/2022_PA</t>
  </si>
  <si>
    <t xml:space="preserve"> 15.72</t>
  </si>
  <si>
    <t>ELETRODUTO RÍGIDO ROSCÁVEL, PVC, DN 50 MM (1 1/2"), PARA REDE ENTERRADA DE DISTRIBUIÇÃO DE ENERGIA ELÉTRICA - FORNECIMENTO E INSTALAÇÃO. AF_12/2021</t>
  </si>
  <si>
    <t xml:space="preserve"> 15.73</t>
  </si>
  <si>
    <t>ELETRODUTO RÍGIDO ROSCÁVEL, PVC, DN 40 MM (1 1/4"), PARA CIRCUITOS TERMINAIS, INSTALADO EM PAREDE - FORNECIMENTO E INSTALAÇÃO. AF_03/2023</t>
  </si>
  <si>
    <t xml:space="preserve"> 15.74</t>
  </si>
  <si>
    <t>ELETRODUTO RÍGIDO ROSCÁVEL, PVC, DN 60 MM (2"), PARA REDE ENTERRADA DE DISTRIBUIÇÃO DE ENERGIA ELÉTRICA - FORNECIMENTO E INSTALAÇÃO. AF_12/2021</t>
  </si>
  <si>
    <t xml:space="preserve"> 15.75</t>
  </si>
  <si>
    <t>LUVA PARA ELETRODUTO, PVC, ROSCÁVEL, DN 25 MM (3/4"), PARA CIRCUITOS TERMINAIS, INSTALADA EM PAREDE - FORNECIMENTO E INSTALAÇÃO. AF_03/2023</t>
  </si>
  <si>
    <t xml:space="preserve"> 15.76</t>
  </si>
  <si>
    <t>071211</t>
  </si>
  <si>
    <t>ELETRODUTO EM AÇO GALVANIZADO A FOGO DIÂMETRO 3/4" - PESADO</t>
  </si>
  <si>
    <t xml:space="preserve"> 15.77</t>
  </si>
  <si>
    <t xml:space="preserve"> 15.78</t>
  </si>
  <si>
    <t>072206</t>
  </si>
  <si>
    <t xml:space="preserve"> 15.79</t>
  </si>
  <si>
    <t>071186</t>
  </si>
  <si>
    <t>DISPOSITIVO DE PROTEÇÃO CONTRA SURTOS (D.P.S.) 275V DE 90KA</t>
  </si>
  <si>
    <t xml:space="preserve"> 15.80</t>
  </si>
  <si>
    <t>INTERRUPTOR DIFERENCIAL RESIDUAL (D.R.) TETRAPOLAR DE 25A-30mA</t>
  </si>
  <si>
    <t xml:space="preserve"> 15.81</t>
  </si>
  <si>
    <t>TCE-89</t>
  </si>
  <si>
    <t xml:space="preserve"> 15.82</t>
  </si>
  <si>
    <t xml:space="preserve"> 15.83</t>
  </si>
  <si>
    <t>071205</t>
  </si>
  <si>
    <t>ELETRODUTO DE PVC RIGIDO DIAMETRO 2"</t>
  </si>
  <si>
    <t xml:space="preserve"> 16</t>
  </si>
  <si>
    <t>CABEAMENTO ESTRUTURADO</t>
  </si>
  <si>
    <t xml:space="preserve"> 16.1</t>
  </si>
  <si>
    <t xml:space="preserve"> 16.2</t>
  </si>
  <si>
    <t>PATCH PANEL 24 PORTAS, CATEGORIA 5E - FORNECIMENTO E INSTALAÇÃO. AF_11/2019</t>
  </si>
  <si>
    <t xml:space="preserve"> 16.3</t>
  </si>
  <si>
    <t xml:space="preserve"> 16.4</t>
  </si>
  <si>
    <t>CAIXA OCTOGONAL 4" X 4", PVC, INSTALADA EM LAJE - FORNECIMENTO E INSTALAÇÃO. AF_03/2023</t>
  </si>
  <si>
    <t xml:space="preserve"> 16.5</t>
  </si>
  <si>
    <t>070626</t>
  </si>
  <si>
    <t>CABO UTP-4P, CAT. 6 , 24 AWG</t>
  </si>
  <si>
    <t xml:space="preserve"> 16.6</t>
  </si>
  <si>
    <t>TOMADA DE REDE RJ45 - FORNECIMENTO E INSTALAÇÃO. AF_11/2019</t>
  </si>
  <si>
    <t xml:space="preserve"> 16.7</t>
  </si>
  <si>
    <t>071278</t>
  </si>
  <si>
    <t>ESPELHO BAQUELITE 4" X 2" 1 FURO RJ-45</t>
  </si>
  <si>
    <t xml:space="preserve"> 16.8</t>
  </si>
  <si>
    <t>071279</t>
  </si>
  <si>
    <t>ESPELHO BAQUELITE 4" X 2" 2 FUROS RJ-45</t>
  </si>
  <si>
    <t xml:space="preserve"> 16.9</t>
  </si>
  <si>
    <t xml:space="preserve">LUVA DE PRESSAO, EM PVC, DE 20 MM, PARA ELETRODUTO FLEXIVEL  </t>
  </si>
  <si>
    <t xml:space="preserve"> 16.10</t>
  </si>
  <si>
    <t xml:space="preserve"> 16.11</t>
  </si>
  <si>
    <t>ABRACADEIRA, GALVANIZADA/ZINCADA, ROSCA SEM FIM, PARAFUSO INOX, LARGURA FITA *12,6 A *14 MM, D = 2" A 2 1/2"</t>
  </si>
  <si>
    <t xml:space="preserve"> 16.12</t>
  </si>
  <si>
    <t xml:space="preserve"> 16.13</t>
  </si>
  <si>
    <t xml:space="preserve">PORCA UNIAO/JUNCAO ZINCADA SEXTAVADA 1/4 ", CHAVE 7/16 ", COMPRIMENTO = 25 MM  </t>
  </si>
  <si>
    <t xml:space="preserve"> 16.14</t>
  </si>
  <si>
    <t>070645</t>
  </si>
  <si>
    <t>CAIXA DE PASSAGEM METÁLICA DE EMBUTIR 15X15X8 CM</t>
  </si>
  <si>
    <t xml:space="preserve"> 16.15</t>
  </si>
  <si>
    <t xml:space="preserve"> 16.16</t>
  </si>
  <si>
    <t xml:space="preserve"> 16.17</t>
  </si>
  <si>
    <t>CAIXA DE PASSAGEM ELETRICA DE PAREDE, DE EMBUTIR, EM PVC, COM TAMPA APARAFUSADA, DIMENSOES 120 X 120 X *75* MM</t>
  </si>
  <si>
    <t xml:space="preserve"> 16.18</t>
  </si>
  <si>
    <t xml:space="preserve">BUCHA DE NYLON SEM ABA S8  </t>
  </si>
  <si>
    <t xml:space="preserve"> 16.19</t>
  </si>
  <si>
    <t xml:space="preserve"> 16.20</t>
  </si>
  <si>
    <t>SICRO</t>
  </si>
  <si>
    <t>M0945</t>
  </si>
  <si>
    <t>Parafuso com porca e arruela de pressão - D = 1/4"</t>
  </si>
  <si>
    <t>cj</t>
  </si>
  <si>
    <t xml:space="preserve"> 16.21</t>
  </si>
  <si>
    <t>PARAFUSO SEXTAVADO CABEÇA LENTILHA D = 1/4" X 5/8"</t>
  </si>
  <si>
    <t xml:space="preserve"> 16.22</t>
  </si>
  <si>
    <t xml:space="preserve"> 16.23</t>
  </si>
  <si>
    <t xml:space="preserve"> 16.24</t>
  </si>
  <si>
    <t xml:space="preserve"> 16.25</t>
  </si>
  <si>
    <t xml:space="preserve"> 16.26</t>
  </si>
  <si>
    <t>071202</t>
  </si>
  <si>
    <t>ELETRODUTO DE PVC RIGIDO DIAMETRO 1"</t>
  </si>
  <si>
    <t xml:space="preserve"> 16.27</t>
  </si>
  <si>
    <t>BRAÇADEIRA METÁLICA TIPO "D" DIÂMETRO 1"</t>
  </si>
  <si>
    <t xml:space="preserve"> 16.28</t>
  </si>
  <si>
    <t>071152</t>
  </si>
  <si>
    <t>CURVA DE 90 GRAUS AÇO GALVANIZADO DIAM.1"</t>
  </si>
  <si>
    <t xml:space="preserve"> 16.29</t>
  </si>
  <si>
    <t>071252</t>
  </si>
  <si>
    <t>ELETRODUTO EM AÇO ZINCADO DIÂMETRO 1"</t>
  </si>
  <si>
    <t xml:space="preserve"> 16.30</t>
  </si>
  <si>
    <t>LUVA PARA ELETRODUTO, EM ACO GALVANIZADO ELETROLITICO, COM ROSCA, DIAMETRO DE 25 MM (1")</t>
  </si>
  <si>
    <t xml:space="preserve"> 16.31</t>
  </si>
  <si>
    <t xml:space="preserve"> 16.32</t>
  </si>
  <si>
    <t xml:space="preserve">PERFILADO PERFURADO 19 X 38 MM, CHAPA 22 </t>
  </si>
  <si>
    <t xml:space="preserve"> 16.33</t>
  </si>
  <si>
    <t xml:space="preserve">PERFILADO PERFURADO SIMPLES 38 X 38 MM, CHAPA 22 </t>
  </si>
  <si>
    <t xml:space="preserve"> 16.34</t>
  </si>
  <si>
    <t>PATCH PANEL 24 PORTAS, CATEGORIA 6 - FORNECIMENTO E INSTALAÇÃO. AF_11/2019</t>
  </si>
  <si>
    <t xml:space="preserve"> 16.35</t>
  </si>
  <si>
    <t xml:space="preserve"> 16.36</t>
  </si>
  <si>
    <t>071026</t>
  </si>
  <si>
    <t>CONECTOR MACHO RJ-45 CAT. 6</t>
  </si>
  <si>
    <t xml:space="preserve"> 16.37</t>
  </si>
  <si>
    <t>TCE-62</t>
  </si>
  <si>
    <t>Câmera de Segurança tipo Bullet 90° IP66</t>
  </si>
  <si>
    <t xml:space="preserve"> 16.38</t>
  </si>
  <si>
    <t>TCE-63</t>
  </si>
  <si>
    <t>Câmera de Segurança tipo Dome 90° IP66</t>
  </si>
  <si>
    <t xml:space="preserve"> 16.39</t>
  </si>
  <si>
    <t>TCE-67</t>
  </si>
  <si>
    <t>Switch (10/100Base TX - 10/100/1000Base FX)Mbps 24 portas RJ45 + 2 portas SC</t>
  </si>
  <si>
    <t xml:space="preserve"> 16.40</t>
  </si>
  <si>
    <t>TCE-69</t>
  </si>
  <si>
    <t>Switch (10/100)BaseTX/PoE 24 portas</t>
  </si>
  <si>
    <t xml:space="preserve"> 16.41</t>
  </si>
  <si>
    <t>TCE-72</t>
  </si>
  <si>
    <t>Conector RJ45 - Blindado</t>
  </si>
  <si>
    <t xml:space="preserve"> 16.42</t>
  </si>
  <si>
    <t>TCE-74</t>
  </si>
  <si>
    <t>Conector 110 IDC - 4 pares</t>
  </si>
  <si>
    <t xml:space="preserve"> 16.43</t>
  </si>
  <si>
    <t>TCE-75</t>
  </si>
  <si>
    <t>Plugue RJ45 (CM8v)</t>
  </si>
  <si>
    <t xml:space="preserve"> 16.44</t>
  </si>
  <si>
    <t>TCE-79</t>
  </si>
  <si>
    <t>Conetor SC</t>
  </si>
  <si>
    <t xml:space="preserve"> 16.45</t>
  </si>
  <si>
    <t>TCE-76</t>
  </si>
  <si>
    <t>DIO 6 fibras</t>
  </si>
  <si>
    <t xml:space="preserve"> 16.46</t>
  </si>
  <si>
    <t>TCE-77</t>
  </si>
  <si>
    <t>Extensão ótica MM 2 fibras - Conetor SC</t>
  </si>
  <si>
    <t xml:space="preserve"> 16.47</t>
  </si>
  <si>
    <t xml:space="preserve"> 16.48</t>
  </si>
  <si>
    <t xml:space="preserve"> 16.49</t>
  </si>
  <si>
    <t xml:space="preserve"> 16.50</t>
  </si>
  <si>
    <t>072374</t>
  </si>
  <si>
    <t>TE HORIZONTAL PARA ELETROCALHA 50 X 50 MM</t>
  </si>
  <si>
    <t xml:space="preserve"> 16.51</t>
  </si>
  <si>
    <t>TCE-78</t>
  </si>
  <si>
    <t>Tala plana 38MM</t>
  </si>
  <si>
    <t xml:space="preserve"> 16.52</t>
  </si>
  <si>
    <t>TCE-80</t>
  </si>
  <si>
    <t>Guia De Cabos Vertical Para Rack 19 Kit Com 10</t>
  </si>
  <si>
    <t xml:space="preserve"> 16.53</t>
  </si>
  <si>
    <t>TCE-81</t>
  </si>
  <si>
    <t>Par De Perfil Fixação 12u Periférico Case Rack 19"</t>
  </si>
  <si>
    <t xml:space="preserve"> 16.54</t>
  </si>
  <si>
    <t>TCE-82</t>
  </si>
  <si>
    <t>Caixa padrão 19" - porta acrílico cristal 10U x 400mm</t>
  </si>
  <si>
    <t xml:space="preserve"> 16.55</t>
  </si>
  <si>
    <t>TCE-83</t>
  </si>
  <si>
    <t>Tampa p/ curva horizontal 45° 38MM</t>
  </si>
  <si>
    <t xml:space="preserve"> 16.56</t>
  </si>
  <si>
    <t>Cotovelo reto 50x50mm</t>
  </si>
  <si>
    <t xml:space="preserve"> 16.57</t>
  </si>
  <si>
    <t>Eletrocalha Terminal De Fechamento Perfilado 19x38mm</t>
  </si>
  <si>
    <t xml:space="preserve"> 16.58</t>
  </si>
  <si>
    <t>TCE-84</t>
  </si>
  <si>
    <t>Caixa Passagem Cemar 302X302X122Mm</t>
  </si>
  <si>
    <t xml:space="preserve"> 16.59</t>
  </si>
  <si>
    <t>Placa c/ tampa unha - lixada 2x4" - latão</t>
  </si>
  <si>
    <t xml:space="preserve"> 16.60</t>
  </si>
  <si>
    <t>TCE-85</t>
  </si>
  <si>
    <t>Conjunto Placa 2X4" Suporte E Módulo Rj 45</t>
  </si>
  <si>
    <t xml:space="preserve"> 16.61</t>
  </si>
  <si>
    <t>TCE-86</t>
  </si>
  <si>
    <t>Placa cega c/ furo 4x4"</t>
  </si>
  <si>
    <t xml:space="preserve"> 16.62</t>
  </si>
  <si>
    <t>TCE-87</t>
  </si>
  <si>
    <t>Gancho curto para perfilado 44x32mm</t>
  </si>
  <si>
    <t xml:space="preserve"> 16.63</t>
  </si>
  <si>
    <t>TCE-88</t>
  </si>
  <si>
    <t>Cabo Fibra Óptica OM1 50mm Monomodo 4 pares</t>
  </si>
  <si>
    <t xml:space="preserve"> 17</t>
  </si>
  <si>
    <t>INSTALAÇÕES MECÂNICAS - CLIMATIZAÇÃO E EVAPORAÇÃO</t>
  </si>
  <si>
    <t xml:space="preserve"> 17.1</t>
  </si>
  <si>
    <t>EQUIPAMENTOS DE AR CONDICIONADO, VENTILADORES / EXAUSTORES</t>
  </si>
  <si>
    <t xml:space="preserve"> 17.1.1</t>
  </si>
  <si>
    <t>TCE-48</t>
  </si>
  <si>
    <t>UNIDADE EVAPORADORA/CONDENSADORA - TIPO CASSETE, TIPO INVERTER, CAPACIDAADE DE 36.000BTU/h, MODELO 40KVQD36C5 / 38CCVD36515MC- 220V/60Hz, CONTROLE REMOTO</t>
  </si>
  <si>
    <t xml:space="preserve"> 17.1.2</t>
  </si>
  <si>
    <t>TCE-49</t>
  </si>
  <si>
    <t>UNIDADE EVAPORADORA/CONDENSADORA - TIPO CASSETE, TIPO INVERTER, CAPACIDAADE DE 24.000BTU/h, MODELO 40KVQD24C5 / 38TVCD24515MC - 220V/60Hz, CONTROLE REMOTO</t>
  </si>
  <si>
    <t xml:space="preserve"> 17.1.3</t>
  </si>
  <si>
    <t>TCE-50</t>
  </si>
  <si>
    <t>INSTALAÇÃO DE CORTINA DE AR 1000x2200 - SALA TÉCNICA, COM CONTROLE REMOTO - 220V/60Hz</t>
  </si>
  <si>
    <t xml:space="preserve"> 17.1.4</t>
  </si>
  <si>
    <t>TCE-51</t>
  </si>
  <si>
    <t>INSTALAÇÃO DE CORTINA DE AR 1200x2200 - SALA TÉCNICA, COM CONTROLE REMOTO - 220V/60Hz</t>
  </si>
  <si>
    <t xml:space="preserve"> 17.1.5</t>
  </si>
  <si>
    <t>TCE=52</t>
  </si>
  <si>
    <t>Ventilador de Teto EOS Turbo Vento 3 Pás com Controle Remoto 112cm 150W Preto EVX110P Bivolt - 220V/60Hz</t>
  </si>
  <si>
    <t xml:space="preserve"> 17.1.6</t>
  </si>
  <si>
    <t>TCE-52</t>
  </si>
  <si>
    <t>Exaustor/Ventilador SICFLUX, MOD. MAXX 150 - 220V/60Hz</t>
  </si>
  <si>
    <t xml:space="preserve"> 17.1.7</t>
  </si>
  <si>
    <t>TCE-54</t>
  </si>
  <si>
    <t>Exaustor/Ventilador SICFLUX, MOD. MAXX 200 - 220V/60Hz</t>
  </si>
  <si>
    <t xml:space="preserve"> 17.1.8</t>
  </si>
  <si>
    <t>TCE-55</t>
  </si>
  <si>
    <t xml:space="preserve"> 17.1.9</t>
  </si>
  <si>
    <t xml:space="preserve"> 17.1.10</t>
  </si>
  <si>
    <t>TCE-57</t>
  </si>
  <si>
    <t>MINI-EXAUSTOR, TIPO VENTOKIT MEGA 18 - 220V/60Hz</t>
  </si>
  <si>
    <t>TCE-58</t>
  </si>
  <si>
    <t>MINI-VENTILADOR, MARCA SICFLUX, MODELO SPLITVENT, - 220V/60Hz (VESTIÁRIO)</t>
  </si>
  <si>
    <t xml:space="preserve"> 17.2</t>
  </si>
  <si>
    <t>REDE DE DUTOS / GRELHAS / DAMPERS</t>
  </si>
  <si>
    <t xml:space="preserve"> 17.2.1</t>
  </si>
  <si>
    <t>TCE-59</t>
  </si>
  <si>
    <t>DUTO TDC, CONSTRUÍDO EM CHAPA GALV. #26 - 2000x1200x0,05mm</t>
  </si>
  <si>
    <t xml:space="preserve"> 17.2.2</t>
  </si>
  <si>
    <t>TCE-60</t>
  </si>
  <si>
    <t>DUTO FEXÍVEL Ø 150mm</t>
  </si>
  <si>
    <t xml:space="preserve"> 17.2.3</t>
  </si>
  <si>
    <t>TCE-61</t>
  </si>
  <si>
    <t>DUTO FEXÍVEL Ø 200mm</t>
  </si>
  <si>
    <t xml:space="preserve"> 17.2.4</t>
  </si>
  <si>
    <t>TCE-64</t>
  </si>
  <si>
    <t>GRELHA PLÁSTICA S-200</t>
  </si>
  <si>
    <t>CJ</t>
  </si>
  <si>
    <t xml:space="preserve"> 17.2.5</t>
  </si>
  <si>
    <t>TCE-65</t>
  </si>
  <si>
    <t>REGULADOR DE VAZÃO RVA 150</t>
  </si>
  <si>
    <t xml:space="preserve"> 17.2.6</t>
  </si>
  <si>
    <t>TCE-66</t>
  </si>
  <si>
    <t>DUTO FLEXÍVEL, ALUMINIZADO Ø 100mm, ACOPLAMENTOS AO SPLITVENT</t>
  </si>
  <si>
    <t xml:space="preserve"> 17.2.7</t>
  </si>
  <si>
    <t>TCE-68</t>
  </si>
  <si>
    <t>ASCESSÓRIOS DE FIXAÇÃO, VEDAÇÃ/CALAFETAÇÃO, ISOLAÇÃO DE DUTOS</t>
  </si>
  <si>
    <t xml:space="preserve"> 17.2.8</t>
  </si>
  <si>
    <t>TCE-70</t>
  </si>
  <si>
    <t>TUBULAÇÃO DAS REDES FRIGORÍGENAS, ISOLADAS, TESTES DE ESTANQUIDADE, CARGA DE GÁS E BALANCEAMENTO FIROGRÍGENO DOS SPLIT´S DE 24.000/36.000BTU/h</t>
  </si>
  <si>
    <t xml:space="preserve"> 17.2.9</t>
  </si>
  <si>
    <t>TCE-71</t>
  </si>
  <si>
    <t>INTERLIGAÇÕES ELÉTRICAS E ACESSÓRIOS</t>
  </si>
  <si>
    <t>ENGENHEIRO CIVIL DE OBRA PLENO COM ENCARGOS COMPLEMENTARES</t>
  </si>
  <si>
    <t>Total do BDI</t>
  </si>
  <si>
    <t>COMPOSIÇÃO DE BDI</t>
  </si>
  <si>
    <t>Siglas</t>
  </si>
  <si>
    <t>% Adotada</t>
  </si>
  <si>
    <t>Administração Central</t>
  </si>
  <si>
    <t>AC</t>
  </si>
  <si>
    <t>Seguro e Garantia</t>
  </si>
  <si>
    <t>SG</t>
  </si>
  <si>
    <t>Risco</t>
  </si>
  <si>
    <t>R</t>
  </si>
  <si>
    <t>Despesas financeiras</t>
  </si>
  <si>
    <t>DF</t>
  </si>
  <si>
    <t>Lucro</t>
  </si>
  <si>
    <t>L</t>
  </si>
  <si>
    <t>Tributos (impostos CONFINS 3%, e PIS 0,65%)</t>
  </si>
  <si>
    <t>CP</t>
  </si>
  <si>
    <t>Tributos (ISS, variável de acordo com o município)</t>
  </si>
  <si>
    <t>ISS</t>
  </si>
  <si>
    <t>Tributos (Contribuição Previdenciária sobre a Receita Bruta - 0% ou 4,6% - Desoneração )</t>
  </si>
  <si>
    <t>CPRB</t>
  </si>
  <si>
    <t>BDI COM desoneração (Fórmula Acordão - TCU)</t>
  </si>
  <si>
    <t>BDI PAD</t>
  </si>
  <si>
    <t>Os valores de BDI foram calculados com o emprego da fórmula:</t>
  </si>
  <si>
    <t>Declaro para os devidos fins que, conforme legislação tributária municipal, a base de cálculo deste tipo de obra corresponde à 50%, com a respectiva alíquota de 4%.</t>
  </si>
  <si>
    <t>Declaro para os devidos fins que o regime de Contribuição Previdenciária sobre a Receita Bruta adotado para elaboração do orçamento foi COM Desoneração, e que esta é a alternativa mais adequada para a Administração Pública.</t>
  </si>
  <si>
    <t>____________________________________</t>
  </si>
  <si>
    <t>Gisele Simões Durão</t>
  </si>
  <si>
    <t>Engª Civil - CREA-GO 1020211164/D</t>
  </si>
  <si>
    <t>Diretora</t>
  </si>
  <si>
    <t>CRONOGRAMA</t>
  </si>
  <si>
    <t>PREFEITURA MUNICIPAL DE MOSSÂMEDES-GO</t>
  </si>
  <si>
    <t>SIMÉTRICA ENGENHARIA E CONSTRUÇÕES EIRELI - ME</t>
  </si>
  <si>
    <t>Rua Palmito, Qd. T, Lote 10, Vila Morais, Goiânia-GO</t>
  </si>
  <si>
    <t>E-mail: isidro.simetrica@gmail.com; Celular: (62)98301-1970</t>
  </si>
  <si>
    <t>AMPLIAÇÃO DO HOSPITAL MUNICIPAL</t>
  </si>
  <si>
    <t>MOSSÂMEDES- GO</t>
  </si>
  <si>
    <t>Maio de 2019</t>
  </si>
  <si>
    <t>SINAPI 05/2019 DESONERADO</t>
  </si>
  <si>
    <t>DESCRIÇÃO</t>
  </si>
  <si>
    <t>VALOR</t>
  </si>
  <si>
    <t>MÊS 5</t>
  </si>
  <si>
    <t>MÊS 6</t>
  </si>
  <si>
    <t>MÊS 7</t>
  </si>
  <si>
    <t>MÊS 8</t>
  </si>
  <si>
    <t>Des Mensal</t>
  </si>
  <si>
    <t>Acumulado</t>
  </si>
  <si>
    <t>Eng. Civil Isidro Mendes Rocha Júnior</t>
  </si>
  <si>
    <t>CREA: 7676/D-GO</t>
  </si>
  <si>
    <t>Diretor</t>
  </si>
  <si>
    <t>MOSSÂMEDES, 06 DE SETEMBRO DE 2019.</t>
  </si>
  <si>
    <t>CHUVEIRO ELÉTRICO CROMADO, 4 TEMPERATURAS, TIPO DUCHA - FORNECIMENTO E INSTALAÇÃO. AF_01/2020</t>
  </si>
  <si>
    <t>Eliane Munari Branco AC Rs 14.5x59 Cod-8032825 - REVESTIMENTO CERÂMICO PARA PAREDES FACHADAS</t>
  </si>
  <si>
    <t>ENCARREGADO GERAL DE OBRAS COM ENCARGOS COMPLEMENTARES</t>
  </si>
  <si>
    <t>MÊS</t>
  </si>
  <si>
    <t>ELETROTÉCNICO COM ENCARGOS COMPLEMENTARES (IMPLANTAÇÃO)</t>
  </si>
  <si>
    <t>ENCANADOR OU BOMBEIRO HIDRÁULICO COM ENCARGOS COMPLEMENTARES  (IMPLANTAÇÃO)</t>
  </si>
  <si>
    <t>CONFECÇÃO E INSTALAÇÃO DE UM CONJUNTO DE LETRAS CAIXA EM ACM.  SEM ILUMINAÇÃO.</t>
  </si>
  <si>
    <t xml:space="preserve"> 15.84</t>
  </si>
  <si>
    <t>DISJUNTOR TERMOMAGNÉTICO TRIPOLAR , CORRENTE NOMINAL DE 125A - FORNECIMENTO E INSTALAÇÃO. AF_10/2020 (QUADRO TERMINAL)</t>
  </si>
  <si>
    <t>DISJUNTOR TERMOMAGNÉTICO TRIPOLAR , CORRENTE NOMINAL DE 125A A 400A (AJUSTÁVEL) - FORNECIMENTO E INSTALAÇÃO. AF_10/2020 (SUBESTAÇÃO). Ref. Schneider CVS160B LV516302 ou equipvalente.</t>
  </si>
  <si>
    <t>QUADRO ELÉTRICO C/ FLANGE 1200X800X350 IP 54 PARA AUTOMAÇÃO</t>
  </si>
  <si>
    <t>QUADRO DE DISTRIBUIÇÃO DE EMBUTIR METÁLICO CB-70E - 225A PARA PROTEÇÃO ELÉTRICA</t>
  </si>
  <si>
    <t>INTERRUPTOR DIFERENCIAL RESIDUAL (D.R.) TETRAPOLAR DE 63A-30mA</t>
  </si>
  <si>
    <t xml:space="preserve"> 15.85</t>
  </si>
  <si>
    <t xml:space="preserve"> 15.86</t>
  </si>
  <si>
    <t>CABO DE COBRE FLEXÍVEL ISOLADO, 25 MM², ANTI-CHAMA 0,6/1,0 KV, PARA REDE ENTERRADA DE DISTRIBUIÇÃO
DE ENERGIA ELÉTRICA - FORNECIMENTO E INSTALAÇÃO. AF_12/2021</t>
  </si>
  <si>
    <t>CUBA DE EMBUTIR RETANGULAR DE AÇO INOXIDÁVEL, 56 X 33 X 20 CM - FORNECIMENTO E INSTALAÇÃO. AF_01/2020</t>
  </si>
  <si>
    <t xml:space="preserve"> 13.15</t>
  </si>
  <si>
    <t>93442 + Composição AGETOP</t>
  </si>
  <si>
    <t>BANCADA DE GRANITO COM DOIS TANQUES DE IMERSÃO EM AÇO INOXIDÁVEL 75X72CM COM DUAS TORNEIRAS DE BICA ALTA (SALA DE PREPARO DE AMOSTRAS)</t>
  </si>
  <si>
    <t>11.7</t>
  </si>
  <si>
    <t>INSTALAÇÃO DE VIDRO LAMINADO, E = 8 MM (4+4), ENCAIXADO EM PERFIL U. AF_01/2021_PS</t>
  </si>
  <si>
    <t>M²</t>
  </si>
  <si>
    <t>Spot LED PAR 38 15W</t>
  </si>
  <si>
    <t>Luminária Plafon de LED 36W, branco neutra, 62x62cm. Ref. Philips ou superior</t>
  </si>
  <si>
    <t>Luminária Plafon de LED 24W, branco neutra, 30x30cm. Ref. Philips ou superior</t>
  </si>
  <si>
    <t xml:space="preserve"> 15.87</t>
  </si>
  <si>
    <t xml:space="preserve"> 15.88</t>
  </si>
  <si>
    <t>TCE-Luminarias</t>
  </si>
  <si>
    <t xml:space="preserve"> 15.89</t>
  </si>
  <si>
    <t xml:space="preserve"> 15.90</t>
  </si>
  <si>
    <t>LUMINÁRIA LED PARA JARDIM COM POSTE 3,00 M COM 01 LUMINÁRIA PLANA -
INCLUSO BASE DE CONCRETO PADRÃO GOINFRA E FIXAÇÃO</t>
  </si>
  <si>
    <t xml:space="preserve"> 15.91</t>
  </si>
  <si>
    <t>CABO AGRUPADO PVC (70ºC) 1KV 4 X 6 MM2</t>
  </si>
  <si>
    <t xml:space="preserve"> 15.92</t>
  </si>
  <si>
    <t>ELETRODUTO PVC FLEXÍVEL - MANGUEIRA CORRUGADA LEVE - DIAM. 32MM</t>
  </si>
  <si>
    <t>Luminária LED pública, com potência nominal de 150W, garantia da fábrica de 5 anos, cor 4000K e grau de proteção de no mínimo IP56. Ref: Iporanga CLP-A150DK40IES2 ou superior</t>
  </si>
  <si>
    <t xml:space="preserve"> 1.9</t>
  </si>
  <si>
    <t xml:space="preserve"> 1.10</t>
  </si>
  <si>
    <t>PLACA DE OBRA PLOTADA EM CHAPA METÁLICA 26 , AFIXADA EM CAVALETES DE
MADEIRA DE LEI (VIGOTAS 6X12CM) - PADRÃO GOINFRA</t>
  </si>
  <si>
    <t>m²</t>
  </si>
  <si>
    <t>MOBILIZAÇÃO DO CANTEIRO DE OBRAS - INCLUSIVE CARGA E DESCARGA E A
HORA IMPRODUTIVA DO CAMINHÃO - ( EXCLUSO O TRANSPORTE )</t>
  </si>
  <si>
    <t>DESMOBILIZAÇÃO DO CANTEIRO DE OBRAS - INCLUSIVE CARGA E DESCARGA E A
HORA IMPRODUTIVA DO CAMINHÃO - ( EXCLUSO O TRANSPORTE )</t>
  </si>
  <si>
    <t>BARRACÃO DE OBRAS PADRÃO GOINFRA ( BLOCOS,COBERTURAS,PASSARELAS E
MÓVEIS), SEM ALOJAMENTO E LAVANDERIA , COM PINTURA, EM CONSONÂNCIA COM AS NR's, EM
ESPECIAL A NR-18, INCLUSO INSTALAÇÕES ELÉTRICAS E HIDROSSANITÁRIAS - ( COM
REAPROVEITAMENTO 1 VEZ ).</t>
  </si>
  <si>
    <t xml:space="preserve"> 1.11</t>
  </si>
  <si>
    <t>PLACA DE INAUGURACAO ACO ESCOVADO 42X60 CM</t>
  </si>
  <si>
    <t>ASSESSORIA TÉCNICA E ACESSÓRIOS</t>
  </si>
  <si>
    <t>TRANSPORTE DE ENTULHO EM CAÇAMBA ESTACIONÁRIA INCLUSO A CARGA
MANUAL</t>
  </si>
  <si>
    <t>m³</t>
  </si>
  <si>
    <t>EPI/PGR/PCMSO/EXAMES/TREINAMENTOS/VISITAS - ÁREAS EDIFICADAS/
COBERTAS/FECHADAS</t>
  </si>
  <si>
    <t>18.1</t>
  </si>
  <si>
    <t>18.2</t>
  </si>
  <si>
    <t>18.3</t>
  </si>
  <si>
    <t>18.4</t>
  </si>
  <si>
    <t>18.5</t>
  </si>
  <si>
    <t>18.6</t>
  </si>
  <si>
    <t>18.7</t>
  </si>
  <si>
    <t>18.8</t>
  </si>
  <si>
    <t>GABINETE DE VENTILAÇÃO - PRESSÃO 30 MMCA-VAZÃO 3.468m³/h-MARCA: SICFLUX, MODELO GLPF 280, FILTRO G4+M5 -2,0CV - 220V/F+N+T/60Hz</t>
  </si>
  <si>
    <t>Total com BDI</t>
  </si>
  <si>
    <t>PREVENÇÃO E COMBATE A INCÊNDIO E SPDA</t>
  </si>
  <si>
    <t>CAIXA DE INSPEÇÃO PARA ATERRAMENTO, CIRCULAR, EM POLIETILENO, DIÂMETRO INTERNO = 0,3 M. AF_12/2020</t>
  </si>
  <si>
    <t>CONECTOR GRAMPO METÁLICO TIPO OLHAL, PARA SPDA, PARA HASTE DE ATERRAMENTO DE 3/4'' E CABOS DE 10 A 50 MM2 - FORNECIMENTO E INSTALAÇÃO. AF_08/2023</t>
  </si>
  <si>
    <t>HASTE DE ATERRAMENTO, DIÂMETRO 3/4", COM 3 METROS - FORNECIMENTO E INSTALAÇÃO. AF_08/2023</t>
  </si>
  <si>
    <t>CAPTOR TIPO FRANKLIN PARA SPDA - FORNECIMENTO E INSTALAÇÃO. AF_08/2023</t>
  </si>
  <si>
    <t>MASTRO 1 ½", COM 3 METROS, PARA SPDA - FORNECIMENTO E INSTALAÇÃO. AF_08/2023</t>
  </si>
  <si>
    <t>070543</t>
  </si>
  <si>
    <t>CABO DE COBRE NU 35 MM2</t>
  </si>
  <si>
    <t>070544</t>
  </si>
  <si>
    <t>CABO DE COBRE NU 50 MM2</t>
  </si>
  <si>
    <t>TCE-93</t>
  </si>
  <si>
    <t>Barra chata em alumínio 5/8" x 1/8"</t>
  </si>
  <si>
    <t>TCE-94</t>
  </si>
  <si>
    <t>Barra chata em alumínio 7/8" x 1/8"</t>
  </si>
  <si>
    <t xml:space="preserve"> 14.5</t>
  </si>
  <si>
    <t xml:space="preserve"> 14.6</t>
  </si>
  <si>
    <t xml:space="preserve"> 14.7</t>
  </si>
  <si>
    <t xml:space="preserve"> 14.8</t>
  </si>
  <si>
    <t xml:space="preserve"> 14.9</t>
  </si>
  <si>
    <t xml:space="preserve"> 14.10</t>
  </si>
  <si>
    <t xml:space="preserve"> 14.11</t>
  </si>
  <si>
    <t xml:space="preserve"> 14.12</t>
  </si>
  <si>
    <t xml:space="preserve"> 14.13</t>
  </si>
  <si>
    <t>BARRA DE APOIO RETA, EM ALUMINIO, COMPRIMENTO 90 CM,  FIXADA NA PAREDE - FORNECIMENTO E INSTALAÇÃO. AF_01/2020</t>
  </si>
  <si>
    <t xml:space="preserve"> 13.16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</si>
</sst>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&quot;R$&quot;\ #,##0.00"/>
    <numFmt numFmtId="165" formatCode="_(&quot;R$ &quot;* #,##0.00_);_(&quot;R$ &quot;* \(#,##0.00\);_(&quot;R$ &quot;* &quot;-&quot;??_);_(@_)"/>
  </numFmts>
  <fonts count="33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u/>
      <sz val="16"/>
      <color rgb="FF00003E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6"/>
      <color rgb="FF00003E"/>
      <name val="Calibri"/>
      <family val="2"/>
      <scheme val="minor"/>
    </font>
    <font>
      <b/>
      <sz val="14"/>
      <color theme="0"/>
      <name val="Calibri"/>
      <family val="2"/>
    </font>
    <font>
      <b/>
      <sz val="14"/>
      <color theme="1"/>
      <name val="Calibri"/>
      <family val="2"/>
      <scheme val="minor"/>
    </font>
    <font>
      <sz val="14"/>
      <color rgb="FF000000"/>
      <name val="Calibri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sz val="14"/>
      <name val="Arial"/>
      <family val="2"/>
    </font>
    <font>
      <sz val="8"/>
      <name val="Calibri"/>
      <family val="2"/>
    </font>
    <font>
      <b/>
      <sz val="18"/>
      <color theme="0"/>
      <name val="Calibri"/>
      <family val="2"/>
    </font>
    <font>
      <sz val="18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000000"/>
      <name val="Times New Roman"/>
      <charset val="204"/>
    </font>
    <font>
      <b/>
      <u/>
      <sz val="11"/>
      <color rgb="FF00003E"/>
      <name val="Calibri"/>
      <family val="2"/>
      <scheme val="minor"/>
    </font>
    <font>
      <sz val="10"/>
      <color rgb="FF000000"/>
      <name val="Times New Roman"/>
      <family val="1"/>
    </font>
    <font>
      <b/>
      <sz val="13"/>
      <color rgb="FF00003E"/>
      <name val="Calibri"/>
      <family val="2"/>
      <scheme val="minor"/>
    </font>
    <font>
      <b/>
      <sz val="11"/>
      <color rgb="FF00003E"/>
      <name val="Calibri"/>
      <family val="2"/>
      <scheme val="minor"/>
    </font>
    <font>
      <b/>
      <sz val="12"/>
      <color rgb="FF00003E"/>
      <name val="Calibri"/>
      <family val="2"/>
      <scheme val="minor"/>
    </font>
    <font>
      <sz val="12"/>
      <color rgb="FF000000"/>
      <name val="Calibri"/>
    </font>
    <font>
      <b/>
      <sz val="12"/>
      <color rgb="FF00000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80808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D5D5D5"/>
        <bgColor rgb="FF000000"/>
      </patternFill>
    </fill>
    <fill>
      <patternFill patternType="solid">
        <fgColor rgb="FFC7C7C7"/>
        <bgColor rgb="FF000000"/>
      </patternFill>
    </fill>
  </fills>
  <borders count="35">
    <border>
      <left/>
      <right/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0" fillId="0" borderId="0"/>
    <xf numFmtId="0" fontId="2" fillId="0" borderId="0"/>
    <xf numFmtId="0" fontId="25" fillId="0" borderId="0"/>
    <xf numFmtId="0" fontId="27" fillId="0" borderId="0"/>
  </cellStyleXfs>
  <cellXfs count="174">
    <xf numFmtId="0" fontId="0" fillId="0" borderId="0" xfId="0"/>
    <xf numFmtId="0" fontId="4" fillId="0" borderId="0" xfId="0" applyFont="1"/>
    <xf numFmtId="0" fontId="5" fillId="0" borderId="0" xfId="0" applyFont="1"/>
    <xf numFmtId="0" fontId="8" fillId="0" borderId="0" xfId="0" applyFont="1"/>
    <xf numFmtId="0" fontId="7" fillId="0" borderId="0" xfId="0" applyFont="1"/>
    <xf numFmtId="0" fontId="9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164" fontId="9" fillId="0" borderId="0" xfId="1" applyNumberFormat="1" applyFont="1" applyFill="1" applyBorder="1" applyAlignment="1">
      <alignment horizontal="right"/>
    </xf>
    <xf numFmtId="164" fontId="9" fillId="0" borderId="2" xfId="1" applyNumberFormat="1" applyFont="1" applyFill="1" applyBorder="1" applyAlignment="1">
      <alignment horizontal="right"/>
    </xf>
    <xf numFmtId="14" fontId="9" fillId="0" borderId="0" xfId="0" applyNumberFormat="1" applyFont="1" applyAlignment="1">
      <alignment horizontal="left"/>
    </xf>
    <xf numFmtId="0" fontId="6" fillId="0" borderId="0" xfId="0" applyFont="1" applyAlignment="1">
      <alignment horizontal="right" vertical="top"/>
    </xf>
    <xf numFmtId="0" fontId="9" fillId="0" borderId="0" xfId="0" applyFont="1" applyAlignment="1">
      <alignment horizontal="right" vertical="top"/>
    </xf>
    <xf numFmtId="0" fontId="0" fillId="0" borderId="0" xfId="0" applyAlignment="1">
      <alignment vertical="top"/>
    </xf>
    <xf numFmtId="10" fontId="6" fillId="0" borderId="0" xfId="2" applyNumberFormat="1" applyFont="1" applyFill="1" applyBorder="1" applyAlignment="1">
      <alignment horizontal="right" vertical="center"/>
    </xf>
    <xf numFmtId="0" fontId="11" fillId="0" borderId="0" xfId="0" applyFont="1"/>
    <xf numFmtId="0" fontId="11" fillId="0" borderId="1" xfId="0" applyFont="1" applyBorder="1"/>
    <xf numFmtId="0" fontId="11" fillId="0" borderId="10" xfId="0" applyFont="1" applyBorder="1" applyAlignment="1">
      <alignment horizontal="left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right"/>
    </xf>
    <xf numFmtId="0" fontId="12" fillId="0" borderId="0" xfId="0" applyFont="1"/>
    <xf numFmtId="0" fontId="13" fillId="0" borderId="2" xfId="0" applyFont="1" applyBorder="1" applyAlignment="1">
      <alignment horizontal="right"/>
    </xf>
    <xf numFmtId="0" fontId="13" fillId="0" borderId="0" xfId="0" applyFont="1"/>
    <xf numFmtId="0" fontId="14" fillId="0" borderId="11" xfId="0" applyFont="1" applyBorder="1"/>
    <xf numFmtId="0" fontId="14" fillId="0" borderId="10" xfId="0" applyFont="1" applyBorder="1" applyAlignment="1">
      <alignment horizontal="left"/>
    </xf>
    <xf numFmtId="0" fontId="14" fillId="0" borderId="0" xfId="0" applyFont="1" applyAlignment="1">
      <alignment horizontal="right" vertical="center"/>
    </xf>
    <xf numFmtId="0" fontId="12" fillId="0" borderId="2" xfId="0" applyFont="1" applyBorder="1" applyAlignment="1">
      <alignment horizontal="right"/>
    </xf>
    <xf numFmtId="0" fontId="12" fillId="0" borderId="1" xfId="0" applyFont="1" applyBorder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 vertical="center"/>
    </xf>
    <xf numFmtId="164" fontId="12" fillId="0" borderId="0" xfId="4" applyNumberFormat="1" applyFont="1" applyAlignment="1">
      <alignment horizontal="right"/>
    </xf>
    <xf numFmtId="164" fontId="15" fillId="0" borderId="0" xfId="3" applyNumberFormat="1" applyFont="1" applyAlignment="1">
      <alignment horizontal="right"/>
    </xf>
    <xf numFmtId="164" fontId="15" fillId="0" borderId="0" xfId="0" applyNumberFormat="1" applyFont="1" applyAlignment="1">
      <alignment horizontal="right"/>
    </xf>
    <xf numFmtId="0" fontId="15" fillId="0" borderId="2" xfId="0" applyFont="1" applyBorder="1" applyAlignment="1">
      <alignment horizontal="right"/>
    </xf>
    <xf numFmtId="0" fontId="15" fillId="0" borderId="0" xfId="0" applyFont="1"/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164" fontId="15" fillId="0" borderId="0" xfId="4" applyNumberFormat="1" applyFont="1" applyAlignment="1">
      <alignment horizontal="right"/>
    </xf>
    <xf numFmtId="0" fontId="12" fillId="0" borderId="12" xfId="0" applyFont="1" applyBorder="1"/>
    <xf numFmtId="0" fontId="12" fillId="0" borderId="13" xfId="0" applyFont="1" applyBorder="1" applyAlignment="1">
      <alignment horizontal="left"/>
    </xf>
    <xf numFmtId="0" fontId="12" fillId="0" borderId="8" xfId="0" applyFont="1" applyBorder="1" applyAlignment="1">
      <alignment horizontal="right" vertical="center"/>
    </xf>
    <xf numFmtId="0" fontId="13" fillId="0" borderId="8" xfId="0" applyFont="1" applyBorder="1" applyAlignment="1">
      <alignment horizontal="center" vertical="center"/>
    </xf>
    <xf numFmtId="0" fontId="15" fillId="0" borderId="8" xfId="0" applyFont="1" applyBorder="1" applyAlignment="1">
      <alignment horizontal="right" vertical="center"/>
    </xf>
    <xf numFmtId="164" fontId="15" fillId="0" borderId="8" xfId="4" applyNumberFormat="1" applyFont="1" applyBorder="1" applyAlignment="1">
      <alignment horizontal="right"/>
    </xf>
    <xf numFmtId="164" fontId="15" fillId="0" borderId="8" xfId="3" applyNumberFormat="1" applyFont="1" applyBorder="1" applyAlignment="1">
      <alignment horizontal="right"/>
    </xf>
    <xf numFmtId="164" fontId="15" fillId="0" borderId="8" xfId="0" applyNumberFormat="1" applyFont="1" applyBorder="1" applyAlignment="1">
      <alignment horizontal="right"/>
    </xf>
    <xf numFmtId="0" fontId="15" fillId="0" borderId="9" xfId="0" applyFont="1" applyBorder="1" applyAlignment="1">
      <alignment horizontal="right"/>
    </xf>
    <xf numFmtId="0" fontId="14" fillId="0" borderId="1" xfId="0" applyFont="1" applyBorder="1"/>
    <xf numFmtId="0" fontId="14" fillId="0" borderId="0" xfId="0" applyFont="1" applyAlignment="1">
      <alignment horizontal="left"/>
    </xf>
    <xf numFmtId="0" fontId="10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12" fillId="0" borderId="0" xfId="0" applyNumberFormat="1" applyFont="1"/>
    <xf numFmtId="0" fontId="12" fillId="3" borderId="3" xfId="0" applyFont="1" applyFill="1" applyBorder="1"/>
    <xf numFmtId="4" fontId="12" fillId="3" borderId="3" xfId="0" applyNumberFormat="1" applyFont="1" applyFill="1" applyBorder="1"/>
    <xf numFmtId="9" fontId="12" fillId="3" borderId="3" xfId="2" applyFont="1" applyFill="1" applyBorder="1"/>
    <xf numFmtId="0" fontId="5" fillId="0" borderId="0" xfId="0" quotePrefix="1" applyFont="1" applyAlignment="1">
      <alignment horizontal="center" vertical="center"/>
    </xf>
    <xf numFmtId="0" fontId="18" fillId="0" borderId="0" xfId="0" applyFont="1"/>
    <xf numFmtId="0" fontId="19" fillId="0" borderId="0" xfId="0" applyFont="1"/>
    <xf numFmtId="4" fontId="5" fillId="0" borderId="0" xfId="0" applyNumberFormat="1" applyFont="1"/>
    <xf numFmtId="0" fontId="5" fillId="3" borderId="3" xfId="0" applyFont="1" applyFill="1" applyBorder="1"/>
    <xf numFmtId="4" fontId="5" fillId="3" borderId="3" xfId="0" applyNumberFormat="1" applyFont="1" applyFill="1" applyBorder="1"/>
    <xf numFmtId="10" fontId="12" fillId="3" borderId="3" xfId="2" applyNumberFormat="1" applyFont="1" applyFill="1" applyBorder="1"/>
    <xf numFmtId="10" fontId="12" fillId="0" borderId="0" xfId="2" applyNumberFormat="1" applyFont="1"/>
    <xf numFmtId="4" fontId="5" fillId="3" borderId="3" xfId="0" applyNumberFormat="1" applyFont="1" applyFill="1" applyBorder="1" applyAlignment="1">
      <alignment horizontal="right"/>
    </xf>
    <xf numFmtId="4" fontId="5" fillId="0" borderId="0" xfId="0" applyNumberFormat="1" applyFont="1" applyAlignment="1">
      <alignment horizontal="right"/>
    </xf>
    <xf numFmtId="10" fontId="5" fillId="3" borderId="3" xfId="2" applyNumberFormat="1" applyFont="1" applyFill="1" applyBorder="1"/>
    <xf numFmtId="10" fontId="5" fillId="0" borderId="0" xfId="2" applyNumberFormat="1" applyFont="1"/>
    <xf numFmtId="9" fontId="5" fillId="0" borderId="0" xfId="2" applyFont="1"/>
    <xf numFmtId="4" fontId="5" fillId="0" borderId="0" xfId="0" applyNumberFormat="1" applyFont="1" applyAlignment="1">
      <alignment horizontal="center"/>
    </xf>
    <xf numFmtId="4" fontId="5" fillId="3" borderId="3" xfId="0" applyNumberFormat="1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4" fontId="9" fillId="0" borderId="0" xfId="1" applyNumberFormat="1" applyFont="1" applyFill="1" applyBorder="1" applyAlignment="1">
      <alignment horizontal="right" vertical="center"/>
    </xf>
    <xf numFmtId="4" fontId="6" fillId="0" borderId="17" xfId="0" applyNumberFormat="1" applyFont="1" applyBorder="1" applyAlignment="1">
      <alignment horizontal="right" vertical="center"/>
    </xf>
    <xf numFmtId="4" fontId="9" fillId="0" borderId="17" xfId="1" applyNumberFormat="1" applyFont="1" applyFill="1" applyBorder="1" applyAlignment="1">
      <alignment horizontal="right" vertical="center"/>
    </xf>
    <xf numFmtId="4" fontId="0" fillId="0" borderId="0" xfId="0" applyNumberFormat="1"/>
    <xf numFmtId="4" fontId="10" fillId="2" borderId="15" xfId="0" applyNumberFormat="1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/>
    </xf>
    <xf numFmtId="4" fontId="8" fillId="0" borderId="0" xfId="0" applyNumberFormat="1" applyFont="1"/>
    <xf numFmtId="4" fontId="5" fillId="0" borderId="0" xfId="0" applyNumberFormat="1" applyFont="1" applyAlignment="1">
      <alignment horizontal="center" vertical="center"/>
    </xf>
    <xf numFmtId="4" fontId="4" fillId="0" borderId="0" xfId="0" applyNumberFormat="1" applyFont="1"/>
    <xf numFmtId="4" fontId="10" fillId="2" borderId="19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0" fillId="2" borderId="18" xfId="0" applyFont="1" applyFill="1" applyBorder="1" applyAlignment="1">
      <alignment horizontal="center" vertical="center"/>
    </xf>
    <xf numFmtId="0" fontId="21" fillId="0" borderId="0" xfId="0" applyFont="1" applyAlignment="1">
      <alignment horizontal="center"/>
    </xf>
    <xf numFmtId="4" fontId="21" fillId="0" borderId="0" xfId="0" applyNumberFormat="1" applyFont="1"/>
    <xf numFmtId="0" fontId="23" fillId="2" borderId="15" xfId="0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9" fillId="0" borderId="16" xfId="0" applyFont="1" applyBorder="1" applyAlignment="1">
      <alignment horizontal="center"/>
    </xf>
    <xf numFmtId="0" fontId="22" fillId="2" borderId="15" xfId="0" applyFont="1" applyFill="1" applyBorder="1" applyAlignment="1">
      <alignment horizontal="center" vertical="center"/>
    </xf>
    <xf numFmtId="4" fontId="22" fillId="2" borderId="15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top"/>
    </xf>
    <xf numFmtId="4" fontId="24" fillId="4" borderId="15" xfId="0" applyNumberFormat="1" applyFont="1" applyFill="1" applyBorder="1" applyAlignment="1">
      <alignment horizontal="center" vertical="center"/>
    </xf>
    <xf numFmtId="14" fontId="29" fillId="0" borderId="0" xfId="0" applyNumberFormat="1" applyFont="1" applyAlignment="1">
      <alignment horizontal="left"/>
    </xf>
    <xf numFmtId="0" fontId="0" fillId="0" borderId="16" xfId="0" applyBorder="1"/>
    <xf numFmtId="4" fontId="0" fillId="0" borderId="17" xfId="0" applyNumberFormat="1" applyBorder="1"/>
    <xf numFmtId="0" fontId="0" fillId="0" borderId="29" xfId="0" applyBorder="1"/>
    <xf numFmtId="0" fontId="0" fillId="0" borderId="30" xfId="0" applyBorder="1"/>
    <xf numFmtId="0" fontId="0" fillId="0" borderId="30" xfId="0" applyBorder="1" applyAlignment="1">
      <alignment wrapText="1"/>
    </xf>
    <xf numFmtId="4" fontId="0" fillId="0" borderId="30" xfId="0" applyNumberFormat="1" applyBorder="1"/>
    <xf numFmtId="0" fontId="15" fillId="0" borderId="0" xfId="0" applyFont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31" fillId="6" borderId="16" xfId="0" applyFont="1" applyFill="1" applyBorder="1"/>
    <xf numFmtId="4" fontId="31" fillId="6" borderId="17" xfId="0" applyNumberFormat="1" applyFont="1" applyFill="1" applyBorder="1"/>
    <xf numFmtId="0" fontId="31" fillId="7" borderId="16" xfId="0" applyFont="1" applyFill="1" applyBorder="1"/>
    <xf numFmtId="4" fontId="31" fillId="7" borderId="17" xfId="0" applyNumberFormat="1" applyFont="1" applyFill="1" applyBorder="1"/>
    <xf numFmtId="0" fontId="14" fillId="0" borderId="0" xfId="0" applyFont="1" applyAlignment="1">
      <alignment horizontal="left" wrapText="1"/>
    </xf>
    <xf numFmtId="4" fontId="32" fillId="3" borderId="32" xfId="0" applyNumberFormat="1" applyFont="1" applyFill="1" applyBorder="1"/>
    <xf numFmtId="4" fontId="32" fillId="3" borderId="33" xfId="0" applyNumberFormat="1" applyFont="1" applyFill="1" applyBorder="1"/>
    <xf numFmtId="4" fontId="32" fillId="3" borderId="34" xfId="0" applyNumberFormat="1" applyFont="1" applyFill="1" applyBorder="1"/>
    <xf numFmtId="4" fontId="32" fillId="3" borderId="16" xfId="0" applyNumberFormat="1" applyFont="1" applyFill="1" applyBorder="1"/>
    <xf numFmtId="4" fontId="32" fillId="3" borderId="0" xfId="0" applyNumberFormat="1" applyFont="1" applyFill="1" applyBorder="1"/>
    <xf numFmtId="4" fontId="32" fillId="3" borderId="17" xfId="0" applyNumberFormat="1" applyFont="1" applyFill="1" applyBorder="1"/>
    <xf numFmtId="4" fontId="32" fillId="3" borderId="29" xfId="0" applyNumberFormat="1" applyFont="1" applyFill="1" applyBorder="1"/>
    <xf numFmtId="4" fontId="32" fillId="3" borderId="30" xfId="0" applyNumberFormat="1" applyFont="1" applyFill="1" applyBorder="1"/>
    <xf numFmtId="4" fontId="32" fillId="3" borderId="31" xfId="0" applyNumberFormat="1" applyFont="1" applyFill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4" fontId="6" fillId="0" borderId="0" xfId="0" applyNumberFormat="1" applyFont="1" applyBorder="1" applyAlignment="1">
      <alignment horizontal="right"/>
    </xf>
    <xf numFmtId="4" fontId="26" fillId="0" borderId="0" xfId="0" applyNumberFormat="1" applyFont="1" applyBorder="1" applyAlignment="1">
      <alignment horizontal="right"/>
    </xf>
    <xf numFmtId="4" fontId="6" fillId="0" borderId="0" xfId="0" applyNumberFormat="1" applyFont="1" applyBorder="1" applyAlignment="1">
      <alignment horizontal="right" vertical="center"/>
    </xf>
    <xf numFmtId="4" fontId="9" fillId="0" borderId="0" xfId="0" applyNumberFormat="1" applyFont="1" applyBorder="1"/>
    <xf numFmtId="0" fontId="28" fillId="0" borderId="0" xfId="0" applyFont="1" applyBorder="1" applyAlignment="1">
      <alignment vertical="center"/>
    </xf>
    <xf numFmtId="0" fontId="0" fillId="0" borderId="0" xfId="0" applyBorder="1"/>
    <xf numFmtId="4" fontId="0" fillId="0" borderId="0" xfId="0" applyNumberFormat="1" applyBorder="1"/>
    <xf numFmtId="0" fontId="31" fillId="6" borderId="0" xfId="0" applyFont="1" applyFill="1" applyBorder="1"/>
    <xf numFmtId="0" fontId="31" fillId="6" borderId="0" xfId="0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31" fillId="7" borderId="0" xfId="0" applyFont="1" applyFill="1" applyBorder="1"/>
    <xf numFmtId="0" fontId="31" fillId="7" borderId="0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Fill="1" applyBorder="1"/>
    <xf numFmtId="4" fontId="0" fillId="0" borderId="0" xfId="0" applyNumberFormat="1" applyFill="1" applyBorder="1"/>
    <xf numFmtId="4" fontId="0" fillId="0" borderId="17" xfId="0" applyNumberFormat="1" applyFill="1" applyBorder="1"/>
    <xf numFmtId="0" fontId="31" fillId="7" borderId="16" xfId="0" applyFont="1" applyFill="1" applyBorder="1" applyAlignment="1">
      <alignment horizontal="left"/>
    </xf>
    <xf numFmtId="0" fontId="31" fillId="6" borderId="0" xfId="0" applyFont="1" applyFill="1" applyBorder="1" applyAlignment="1">
      <alignment wrapText="1"/>
    </xf>
    <xf numFmtId="4" fontId="31" fillId="6" borderId="0" xfId="0" applyNumberFormat="1" applyFont="1" applyFill="1" applyBorder="1" applyAlignment="1">
      <alignment wrapText="1"/>
    </xf>
    <xf numFmtId="0" fontId="31" fillId="7" borderId="0" xfId="0" applyFont="1" applyFill="1" applyBorder="1" applyAlignment="1">
      <alignment wrapText="1"/>
    </xf>
    <xf numFmtId="4" fontId="31" fillId="7" borderId="0" xfId="0" applyNumberFormat="1" applyFont="1" applyFill="1" applyBorder="1" applyAlignment="1">
      <alignment wrapText="1"/>
    </xf>
    <xf numFmtId="0" fontId="10" fillId="2" borderId="20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14" fontId="30" fillId="0" borderId="0" xfId="0" applyNumberFormat="1" applyFont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/>
    </xf>
    <xf numFmtId="0" fontId="14" fillId="0" borderId="1" xfId="0" applyFont="1" applyBorder="1" applyAlignment="1">
      <alignment horizontal="left" wrapText="1"/>
    </xf>
    <xf numFmtId="0" fontId="14" fillId="0" borderId="0" xfId="0" applyFont="1" applyAlignment="1">
      <alignment horizontal="left" wrapText="1"/>
    </xf>
    <xf numFmtId="10" fontId="12" fillId="0" borderId="26" xfId="2" applyNumberFormat="1" applyFont="1" applyFill="1" applyBorder="1" applyAlignment="1">
      <alignment horizontal="center"/>
    </xf>
    <xf numFmtId="10" fontId="12" fillId="5" borderId="27" xfId="2" applyNumberFormat="1" applyFont="1" applyFill="1" applyBorder="1" applyAlignment="1">
      <alignment horizontal="center"/>
    </xf>
    <xf numFmtId="10" fontId="12" fillId="5" borderId="28" xfId="2" applyNumberFormat="1" applyFont="1" applyFill="1" applyBorder="1" applyAlignment="1">
      <alignment horizontal="center"/>
    </xf>
    <xf numFmtId="10" fontId="12" fillId="0" borderId="5" xfId="2" applyNumberFormat="1" applyFont="1" applyBorder="1" applyAlignment="1">
      <alignment horizontal="center"/>
    </xf>
    <xf numFmtId="0" fontId="5" fillId="3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5" fillId="3" borderId="6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17" fillId="2" borderId="7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10" fontId="5" fillId="3" borderId="4" xfId="2" applyNumberFormat="1" applyFont="1" applyFill="1" applyBorder="1" applyAlignment="1">
      <alignment horizontal="center"/>
    </xf>
    <xf numFmtId="10" fontId="5" fillId="3" borderId="6" xfId="2" applyNumberFormat="1" applyFont="1" applyFill="1" applyBorder="1" applyAlignment="1">
      <alignment horizontal="center"/>
    </xf>
    <xf numFmtId="0" fontId="9" fillId="0" borderId="0" xfId="0" applyFont="1" applyAlignment="1">
      <alignment horizontal="left" wrapText="1"/>
    </xf>
    <xf numFmtId="0" fontId="5" fillId="0" borderId="14" xfId="0" applyFont="1" applyBorder="1" applyAlignment="1">
      <alignment horizontal="left"/>
    </xf>
    <xf numFmtId="0" fontId="12" fillId="3" borderId="3" xfId="0" applyFont="1" applyFill="1" applyBorder="1" applyAlignment="1">
      <alignment horizontal="left"/>
    </xf>
    <xf numFmtId="0" fontId="5" fillId="0" borderId="14" xfId="0" applyFont="1" applyBorder="1" applyAlignment="1">
      <alignment horizontal="left" wrapText="1"/>
    </xf>
    <xf numFmtId="0" fontId="5" fillId="3" borderId="3" xfId="0" applyFont="1" applyFill="1" applyBorder="1" applyAlignment="1">
      <alignment horizontal="left" wrapText="1"/>
    </xf>
  </cellXfs>
  <cellStyles count="9">
    <cellStyle name="Moeda" xfId="1" builtinId="4"/>
    <cellStyle name="Moeda 22" xfId="3" xr:uid="{00000000-0005-0000-0000-000001000000}"/>
    <cellStyle name="Moeda 3" xfId="4" xr:uid="{00000000-0005-0000-0000-000002000000}"/>
    <cellStyle name="Normal" xfId="0" builtinId="0"/>
    <cellStyle name="Normal 2" xfId="5" xr:uid="{4D0A8F6D-6E54-40CF-B834-0DD63076357E}"/>
    <cellStyle name="Normal 3" xfId="6" xr:uid="{58132FC8-1331-4841-B99E-DC98AD36B0C8}"/>
    <cellStyle name="Normal 4" xfId="7" xr:uid="{132F4629-B5F8-401F-B6C9-3064710DD726}"/>
    <cellStyle name="Normal 5" xfId="8" xr:uid="{2606B4FD-516D-47A1-87E2-1BB47008EF90}"/>
    <cellStyle name="Porcentagem" xfId="2" builtinId="5"/>
  </cellStyles>
  <dxfs count="4"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559594</xdr:colOff>
      <xdr:row>3</xdr:row>
      <xdr:rowOff>166688</xdr:rowOff>
    </xdr:from>
    <xdr:to>
      <xdr:col>11</xdr:col>
      <xdr:colOff>781240</xdr:colOff>
      <xdr:row>7</xdr:row>
      <xdr:rowOff>152548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A8BACD7-C8EF-41A4-8EB6-C680586E1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56407" y="988219"/>
          <a:ext cx="1352739" cy="10574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22</xdr:row>
      <xdr:rowOff>190501</xdr:rowOff>
    </xdr:from>
    <xdr:ext cx="4492096" cy="456343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1238250" y="6191251"/>
          <a:ext cx="4492096" cy="4563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lang="pt-BR" sz="1400" b="0" i="0">
              <a:latin typeface="Cambria Math" panose="02040503050406030204" pitchFamily="18" charset="0"/>
            </a:rPr>
            <a:t>𝐵𝐷𝐼=(</a:t>
          </a:r>
          <a:r>
            <a:rPr lang="pt-BR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(1+𝐴𝐶+𝑆+𝑅+𝐺)∗(1+𝐷𝐹)∗(1+𝐿))/(</a:t>
          </a:r>
          <a:r>
            <a:rPr lang="pt-BR" sz="1400" b="0" i="0">
              <a:latin typeface="Cambria Math" panose="02040503050406030204" pitchFamily="18" charset="0"/>
            </a:rPr>
            <a:t>(1−𝐶𝑃−𝐼𝑆𝑆−𝐶𝑅𝑃𝐵))−1</a:t>
          </a:r>
          <a:endParaRPr lang="pt-B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6</xdr:col>
      <xdr:colOff>772886</xdr:colOff>
      <xdr:row>4</xdr:row>
      <xdr:rowOff>97972</xdr:rowOff>
    </xdr:from>
    <xdr:to>
      <xdr:col>7</xdr:col>
      <xdr:colOff>1024468</xdr:colOff>
      <xdr:row>7</xdr:row>
      <xdr:rowOff>15796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A1FCF2A-224B-4A8E-AEA7-D366AE205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37172" y="1186543"/>
          <a:ext cx="1383696" cy="10717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476249</xdr:colOff>
      <xdr:row>2</xdr:row>
      <xdr:rowOff>40820</xdr:rowOff>
    </xdr:from>
    <xdr:to>
      <xdr:col>13</xdr:col>
      <xdr:colOff>1142999</xdr:colOff>
      <xdr:row>8</xdr:row>
      <xdr:rowOff>238126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22249" y="580570"/>
          <a:ext cx="1825625" cy="18165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02"/>
  <sheetViews>
    <sheetView showGridLines="0" tabSelected="1" topLeftCell="A481" zoomScale="80" zoomScaleNormal="80" workbookViewId="0">
      <selection activeCell="M508" sqref="L504:M508"/>
    </sheetView>
  </sheetViews>
  <sheetFormatPr defaultRowHeight="15" x14ac:dyDescent="0.25"/>
  <cols>
    <col min="1" max="1" width="2.5703125" customWidth="1"/>
    <col min="2" max="2" width="15.42578125" style="86" bestFit="1" customWidth="1"/>
    <col min="3" max="3" width="13" style="91" customWidth="1"/>
    <col min="4" max="4" width="13" style="88" customWidth="1"/>
    <col min="5" max="5" width="21.140625" style="88" bestFit="1" customWidth="1"/>
    <col min="6" max="6" width="80" style="74" customWidth="1"/>
    <col min="7" max="7" width="6.7109375" style="88" bestFit="1" customWidth="1"/>
    <col min="8" max="8" width="10" style="89" customWidth="1"/>
    <col min="9" max="9" width="13" style="89" customWidth="1"/>
    <col min="10" max="12" width="17" style="75" customWidth="1"/>
    <col min="14" max="14" width="12.42578125" style="79" bestFit="1" customWidth="1"/>
    <col min="15" max="15" width="9.85546875" bestFit="1" customWidth="1"/>
  </cols>
  <sheetData>
    <row r="1" spans="1:19" s="4" customFormat="1" ht="21.95" customHeight="1" thickBot="1" x14ac:dyDescent="0.4">
      <c r="B1" s="144" t="s">
        <v>0</v>
      </c>
      <c r="C1" s="145"/>
      <c r="D1" s="145"/>
      <c r="E1" s="145"/>
      <c r="F1" s="145"/>
      <c r="G1" s="145"/>
      <c r="H1" s="145"/>
      <c r="I1" s="145"/>
      <c r="J1" s="145"/>
      <c r="K1" s="145"/>
      <c r="L1" s="146"/>
      <c r="M1" s="3"/>
      <c r="N1" s="82"/>
      <c r="O1"/>
      <c r="P1" s="3"/>
      <c r="Q1" s="3"/>
      <c r="R1" s="3"/>
      <c r="S1" s="3"/>
    </row>
    <row r="2" spans="1:19" s="4" customFormat="1" ht="21.95" customHeight="1" thickBot="1" x14ac:dyDescent="0.4">
      <c r="B2" s="147" t="s">
        <v>1</v>
      </c>
      <c r="C2" s="148"/>
      <c r="D2" s="148"/>
      <c r="E2" s="148"/>
      <c r="F2" s="148"/>
      <c r="G2" s="148"/>
      <c r="H2" s="148"/>
      <c r="I2" s="148"/>
      <c r="J2" s="148"/>
      <c r="K2" s="148"/>
      <c r="L2" s="149"/>
      <c r="M2" s="3"/>
      <c r="N2" s="82"/>
      <c r="O2"/>
      <c r="P2" s="3"/>
      <c r="Q2" s="3"/>
      <c r="R2" s="3"/>
      <c r="S2" s="3"/>
    </row>
    <row r="3" spans="1:19" s="4" customFormat="1" ht="21.95" customHeight="1" x14ac:dyDescent="0.35">
      <c r="B3" s="92" t="s">
        <v>2</v>
      </c>
      <c r="C3" s="120" t="s">
        <v>3</v>
      </c>
      <c r="D3" s="121"/>
      <c r="E3" s="121"/>
      <c r="F3" s="120"/>
      <c r="G3" s="122"/>
      <c r="H3" s="123"/>
      <c r="I3" s="124"/>
      <c r="J3" s="125"/>
      <c r="K3" s="125"/>
      <c r="L3" s="77"/>
      <c r="M3" s="3"/>
      <c r="N3" s="82"/>
      <c r="O3"/>
      <c r="P3" s="3"/>
      <c r="Q3" s="3"/>
      <c r="R3" s="3"/>
      <c r="S3" s="3"/>
    </row>
    <row r="4" spans="1:19" s="4" customFormat="1" ht="21.95" customHeight="1" x14ac:dyDescent="0.35">
      <c r="B4" s="92" t="s">
        <v>4</v>
      </c>
      <c r="C4" s="120" t="s">
        <v>5</v>
      </c>
      <c r="D4" s="121"/>
      <c r="E4" s="121"/>
      <c r="F4" s="120"/>
      <c r="G4" s="121"/>
      <c r="H4" s="126"/>
      <c r="I4" s="124"/>
      <c r="J4" s="125"/>
      <c r="K4" s="125"/>
      <c r="L4" s="77"/>
      <c r="M4" s="3"/>
      <c r="N4" s="82"/>
      <c r="O4"/>
      <c r="P4" s="3"/>
      <c r="Q4" s="3"/>
      <c r="R4" s="3"/>
      <c r="S4" s="3"/>
    </row>
    <row r="5" spans="1:19" s="4" customFormat="1" ht="21.95" customHeight="1" x14ac:dyDescent="0.35">
      <c r="B5" s="92" t="s">
        <v>6</v>
      </c>
      <c r="C5" s="120" t="s">
        <v>7</v>
      </c>
      <c r="D5" s="121"/>
      <c r="E5" s="121"/>
      <c r="F5" s="120"/>
      <c r="G5" s="121"/>
      <c r="H5" s="126"/>
      <c r="I5" s="124"/>
      <c r="J5" s="125"/>
      <c r="K5" s="125"/>
      <c r="L5" s="77"/>
      <c r="M5" s="3"/>
      <c r="N5" s="82"/>
      <c r="O5"/>
      <c r="P5" s="3"/>
      <c r="Q5" s="3"/>
      <c r="R5" s="3"/>
      <c r="S5" s="3"/>
    </row>
    <row r="6" spans="1:19" s="4" customFormat="1" ht="21" x14ac:dyDescent="0.35">
      <c r="B6" s="92" t="s">
        <v>8</v>
      </c>
      <c r="C6" s="127" t="s">
        <v>9</v>
      </c>
      <c r="D6" s="121"/>
      <c r="E6" s="121"/>
      <c r="F6" s="120"/>
      <c r="G6" s="121"/>
      <c r="H6" s="126"/>
      <c r="I6" s="124" t="s">
        <v>10</v>
      </c>
      <c r="J6" s="17">
        <v>0.29920000000000002</v>
      </c>
      <c r="K6" s="76"/>
      <c r="L6" s="78"/>
      <c r="M6" s="3"/>
      <c r="N6" s="82"/>
      <c r="O6"/>
      <c r="P6" s="3"/>
      <c r="Q6" s="3"/>
      <c r="R6" s="3"/>
      <c r="S6" s="3"/>
    </row>
    <row r="7" spans="1:19" s="4" customFormat="1" ht="21" x14ac:dyDescent="0.35">
      <c r="B7" s="92" t="s">
        <v>11</v>
      </c>
      <c r="C7" s="120" t="s">
        <v>12</v>
      </c>
      <c r="D7" s="121"/>
      <c r="E7" s="121"/>
      <c r="F7" s="120"/>
      <c r="G7" s="121"/>
      <c r="H7" s="126"/>
      <c r="I7" s="124" t="s">
        <v>13</v>
      </c>
      <c r="J7" s="17">
        <v>0</v>
      </c>
      <c r="K7" s="76"/>
      <c r="L7" s="78"/>
      <c r="M7" s="3"/>
      <c r="N7" s="82"/>
      <c r="O7"/>
      <c r="P7" s="3"/>
      <c r="Q7" s="3"/>
      <c r="R7" s="3"/>
      <c r="S7" s="3"/>
    </row>
    <row r="8" spans="1:19" s="4" customFormat="1" ht="21" x14ac:dyDescent="0.35">
      <c r="B8" s="92" t="s">
        <v>14</v>
      </c>
      <c r="C8" s="120" t="s">
        <v>15</v>
      </c>
      <c r="D8" s="121"/>
      <c r="E8" s="121"/>
      <c r="F8" s="120"/>
      <c r="G8" s="121"/>
      <c r="H8" s="126"/>
      <c r="I8" s="124" t="s">
        <v>16</v>
      </c>
      <c r="J8" s="17">
        <v>0</v>
      </c>
      <c r="K8" s="76"/>
      <c r="L8" s="78"/>
      <c r="M8" s="3"/>
      <c r="N8" s="82"/>
      <c r="O8"/>
      <c r="P8" s="3"/>
      <c r="Q8" s="3"/>
      <c r="R8" s="3"/>
      <c r="S8" s="3"/>
    </row>
    <row r="9" spans="1:19" s="4" customFormat="1" ht="21" x14ac:dyDescent="0.35">
      <c r="B9" s="92" t="s">
        <v>17</v>
      </c>
      <c r="C9" s="150" t="s">
        <v>18</v>
      </c>
      <c r="D9" s="150"/>
      <c r="E9" s="150"/>
      <c r="F9" s="150"/>
      <c r="G9" s="150"/>
      <c r="H9" s="150"/>
      <c r="I9" s="150"/>
      <c r="J9" s="150"/>
      <c r="K9" s="76"/>
      <c r="L9" s="78"/>
      <c r="M9" s="3"/>
      <c r="N9" s="82"/>
      <c r="O9"/>
      <c r="P9" s="3"/>
      <c r="Q9" s="3"/>
      <c r="R9" s="3"/>
      <c r="S9" s="3"/>
    </row>
    <row r="10" spans="1:19" s="53" customFormat="1" ht="28.5" customHeight="1" x14ac:dyDescent="0.25">
      <c r="A10" s="58"/>
      <c r="B10" s="87" t="s">
        <v>19</v>
      </c>
      <c r="C10" s="90" t="s">
        <v>20</v>
      </c>
      <c r="D10" s="90" t="s">
        <v>21</v>
      </c>
      <c r="E10" s="90" t="s">
        <v>22</v>
      </c>
      <c r="F10" s="81" t="s">
        <v>23</v>
      </c>
      <c r="G10" s="93" t="s">
        <v>24</v>
      </c>
      <c r="H10" s="94" t="s">
        <v>25</v>
      </c>
      <c r="I10" s="96" t="s">
        <v>26</v>
      </c>
      <c r="J10" s="80" t="s">
        <v>27</v>
      </c>
      <c r="K10" s="80" t="s">
        <v>28</v>
      </c>
      <c r="L10" s="85" t="s">
        <v>1060</v>
      </c>
      <c r="N10" s="83"/>
      <c r="O10"/>
    </row>
    <row r="11" spans="1:19" s="1" customFormat="1" ht="15.6" customHeight="1" x14ac:dyDescent="0.25">
      <c r="B11" s="98"/>
      <c r="C11" s="128"/>
      <c r="D11" s="128"/>
      <c r="E11" s="128"/>
      <c r="F11" s="128"/>
      <c r="G11" s="128"/>
      <c r="H11" s="128"/>
      <c r="I11" s="129"/>
      <c r="J11" s="129"/>
      <c r="K11" s="129"/>
      <c r="L11" s="99"/>
      <c r="N11" s="84"/>
    </row>
    <row r="12" spans="1:19" s="1" customFormat="1" ht="15.6" customHeight="1" x14ac:dyDescent="0.25">
      <c r="B12" s="106" t="s">
        <v>30</v>
      </c>
      <c r="C12" s="130"/>
      <c r="D12" s="130"/>
      <c r="E12" s="130"/>
      <c r="F12" s="131" t="s">
        <v>31</v>
      </c>
      <c r="G12" s="140"/>
      <c r="H12" s="140"/>
      <c r="I12" s="141"/>
      <c r="J12" s="141"/>
      <c r="K12" s="141"/>
      <c r="L12" s="107">
        <f>SUM(L13:L23)</f>
        <v>202419.35898359845</v>
      </c>
      <c r="N12" s="84"/>
      <c r="O12" s="79"/>
    </row>
    <row r="13" spans="1:19" s="1" customFormat="1" x14ac:dyDescent="0.25">
      <c r="B13" s="98" t="s">
        <v>32</v>
      </c>
      <c r="C13" s="128" t="s">
        <v>33</v>
      </c>
      <c r="D13" s="128" t="s">
        <v>34</v>
      </c>
      <c r="E13" s="128">
        <v>98459</v>
      </c>
      <c r="F13" s="132" t="s">
        <v>35</v>
      </c>
      <c r="G13" s="128" t="s">
        <v>36</v>
      </c>
      <c r="H13" s="128">
        <v>900</v>
      </c>
      <c r="I13" s="129">
        <v>83.58</v>
      </c>
      <c r="J13" s="129">
        <f>I13*(1+BDI!$G$19)</f>
        <v>108.58886309712003</v>
      </c>
      <c r="K13" s="129">
        <f>H13*I13</f>
        <v>75222</v>
      </c>
      <c r="L13" s="99">
        <f>J13*H13</f>
        <v>97729.976787408028</v>
      </c>
      <c r="N13" s="84"/>
      <c r="O13" s="79"/>
    </row>
    <row r="14" spans="1:19" s="1" customFormat="1" ht="30" x14ac:dyDescent="0.25">
      <c r="B14" s="98" t="s">
        <v>37</v>
      </c>
      <c r="C14" s="128" t="s">
        <v>33</v>
      </c>
      <c r="D14" s="128" t="s">
        <v>38</v>
      </c>
      <c r="E14" s="128">
        <v>21301</v>
      </c>
      <c r="F14" s="132" t="s">
        <v>1040</v>
      </c>
      <c r="G14" s="136" t="s">
        <v>1041</v>
      </c>
      <c r="H14" s="128">
        <v>2</v>
      </c>
      <c r="I14" s="129">
        <v>369.65</v>
      </c>
      <c r="J14" s="129">
        <f>I14*(1+BDI!$G$19)</f>
        <v>480.25691844760013</v>
      </c>
      <c r="K14" s="129">
        <f t="shared" ref="K14:K15" si="0">H14*I14</f>
        <v>739.3</v>
      </c>
      <c r="L14" s="99">
        <f t="shared" ref="L14:L15" si="1">J14*H14</f>
        <v>960.51383689520026</v>
      </c>
      <c r="N14" s="84"/>
      <c r="O14" s="79"/>
    </row>
    <row r="15" spans="1:19" s="1" customFormat="1" ht="30" x14ac:dyDescent="0.25">
      <c r="B15" s="98" t="s">
        <v>42</v>
      </c>
      <c r="C15" s="128" t="s">
        <v>33</v>
      </c>
      <c r="D15" s="128" t="s">
        <v>38</v>
      </c>
      <c r="E15" s="128">
        <v>30114</v>
      </c>
      <c r="F15" s="132" t="s">
        <v>1042</v>
      </c>
      <c r="G15" s="136" t="s">
        <v>545</v>
      </c>
      <c r="H15" s="128">
        <v>20</v>
      </c>
      <c r="I15" s="129">
        <v>352.02</v>
      </c>
      <c r="J15" s="129">
        <f>I15*(1+BDI!$G$19)</f>
        <v>457.3516581412801</v>
      </c>
      <c r="K15" s="129">
        <f t="shared" si="0"/>
        <v>7040.4</v>
      </c>
      <c r="L15" s="99">
        <f t="shared" si="1"/>
        <v>9147.0331628256026</v>
      </c>
      <c r="N15" s="84"/>
      <c r="O15" s="79"/>
    </row>
    <row r="16" spans="1:19" s="1" customFormat="1" ht="75" x14ac:dyDescent="0.25">
      <c r="B16" s="98" t="s">
        <v>45</v>
      </c>
      <c r="C16" s="128" t="s">
        <v>33</v>
      </c>
      <c r="D16" s="128" t="s">
        <v>38</v>
      </c>
      <c r="E16" s="128">
        <v>20212</v>
      </c>
      <c r="F16" s="132" t="s">
        <v>1044</v>
      </c>
      <c r="G16" s="136" t="s">
        <v>1041</v>
      </c>
      <c r="H16" s="136">
        <v>30</v>
      </c>
      <c r="I16" s="129">
        <v>353.02</v>
      </c>
      <c r="J16" s="129">
        <f>I16*(1+BDI!$G$19)</f>
        <v>458.65087880528012</v>
      </c>
      <c r="K16" s="129">
        <f t="shared" ref="K16" si="2">H16*I16</f>
        <v>10590.599999999999</v>
      </c>
      <c r="L16" s="99">
        <f t="shared" ref="L16" si="3">J16*H16</f>
        <v>13759.526364158404</v>
      </c>
      <c r="N16" s="84"/>
      <c r="O16" s="79"/>
    </row>
    <row r="17" spans="2:15" s="1" customFormat="1" x14ac:dyDescent="0.25">
      <c r="B17" s="98" t="s">
        <v>47</v>
      </c>
      <c r="C17" s="128" t="s">
        <v>33</v>
      </c>
      <c r="D17" s="128" t="s">
        <v>38</v>
      </c>
      <c r="E17" s="128" t="s">
        <v>39</v>
      </c>
      <c r="F17" s="132" t="s">
        <v>40</v>
      </c>
      <c r="G17" s="128" t="s">
        <v>41</v>
      </c>
      <c r="H17" s="128">
        <v>150</v>
      </c>
      <c r="I17" s="129">
        <v>14.1</v>
      </c>
      <c r="J17" s="129">
        <f>I17*(1+BDI!$G$19)</f>
        <v>18.319011362400005</v>
      </c>
      <c r="K17" s="129">
        <f t="shared" ref="K17:K23" si="4">H17*I17</f>
        <v>2115</v>
      </c>
      <c r="L17" s="99">
        <f t="shared" ref="L17:L23" si="5">J17*H17</f>
        <v>2747.8517043600009</v>
      </c>
      <c r="N17" s="84"/>
      <c r="O17" s="79"/>
    </row>
    <row r="18" spans="2:15" s="1" customFormat="1" ht="15.6" customHeight="1" x14ac:dyDescent="0.25">
      <c r="B18" s="98" t="s">
        <v>53</v>
      </c>
      <c r="C18" s="128" t="s">
        <v>33</v>
      </c>
      <c r="D18" s="128" t="s">
        <v>34</v>
      </c>
      <c r="E18" s="128">
        <v>105564</v>
      </c>
      <c r="F18" s="132" t="s">
        <v>43</v>
      </c>
      <c r="G18" s="128" t="s">
        <v>44</v>
      </c>
      <c r="H18" s="128">
        <v>422</v>
      </c>
      <c r="I18" s="129">
        <v>6.07</v>
      </c>
      <c r="J18" s="129">
        <f>I18*(1+BDI!$G$19)</f>
        <v>7.8862694304800023</v>
      </c>
      <c r="K18" s="129">
        <f t="shared" si="4"/>
        <v>2561.54</v>
      </c>
      <c r="L18" s="99">
        <f t="shared" si="5"/>
        <v>3328.0056996625608</v>
      </c>
      <c r="N18" s="84"/>
    </row>
    <row r="19" spans="2:15" s="1" customFormat="1" ht="60" x14ac:dyDescent="0.25">
      <c r="B19" s="98" t="s">
        <v>56</v>
      </c>
      <c r="C19" s="128" t="s">
        <v>33</v>
      </c>
      <c r="D19" s="128" t="s">
        <v>34</v>
      </c>
      <c r="E19" s="128">
        <v>90082</v>
      </c>
      <c r="F19" s="132" t="s">
        <v>46</v>
      </c>
      <c r="G19" s="128" t="s">
        <v>44</v>
      </c>
      <c r="H19" s="128">
        <v>422</v>
      </c>
      <c r="I19" s="129">
        <v>9.42</v>
      </c>
      <c r="J19" s="129">
        <f>I19*(1+BDI!$G$19)</f>
        <v>12.238658654880004</v>
      </c>
      <c r="K19" s="129">
        <f t="shared" si="4"/>
        <v>3975.24</v>
      </c>
      <c r="L19" s="99">
        <f t="shared" si="5"/>
        <v>5164.7139523593614</v>
      </c>
      <c r="N19" s="84"/>
      <c r="O19" s="79"/>
    </row>
    <row r="20" spans="2:15" s="1" customFormat="1" x14ac:dyDescent="0.25">
      <c r="B20" s="98" t="s">
        <v>59</v>
      </c>
      <c r="C20" s="128" t="s">
        <v>48</v>
      </c>
      <c r="D20" s="128" t="s">
        <v>49</v>
      </c>
      <c r="E20" s="128" t="s">
        <v>50</v>
      </c>
      <c r="F20" s="132" t="s">
        <v>51</v>
      </c>
      <c r="G20" s="128" t="s">
        <v>52</v>
      </c>
      <c r="H20" s="128">
        <v>44</v>
      </c>
      <c r="I20" s="129">
        <v>392.85</v>
      </c>
      <c r="J20" s="129">
        <f>I20*(1+BDI!$G$19)</f>
        <v>510.39883785240016</v>
      </c>
      <c r="K20" s="129">
        <f t="shared" si="4"/>
        <v>17285.400000000001</v>
      </c>
      <c r="L20" s="99">
        <f t="shared" si="5"/>
        <v>22457.548865505607</v>
      </c>
      <c r="N20" s="84"/>
      <c r="O20" s="79"/>
    </row>
    <row r="21" spans="2:15" s="1" customFormat="1" x14ac:dyDescent="0.25">
      <c r="B21" s="98" t="s">
        <v>1038</v>
      </c>
      <c r="C21" s="128" t="s">
        <v>48</v>
      </c>
      <c r="D21" s="128" t="s">
        <v>49</v>
      </c>
      <c r="E21" s="128" t="s">
        <v>54</v>
      </c>
      <c r="F21" s="132" t="s">
        <v>55</v>
      </c>
      <c r="G21" s="128" t="s">
        <v>52</v>
      </c>
      <c r="H21" s="128">
        <v>66</v>
      </c>
      <c r="I21" s="129">
        <v>44.64</v>
      </c>
      <c r="J21" s="129">
        <f>I21*(1+BDI!$G$19)</f>
        <v>57.997210440960018</v>
      </c>
      <c r="K21" s="129">
        <f t="shared" si="4"/>
        <v>2946.2400000000002</v>
      </c>
      <c r="L21" s="99">
        <f t="shared" si="5"/>
        <v>3827.8158891033613</v>
      </c>
      <c r="N21" s="84"/>
    </row>
    <row r="22" spans="2:15" s="1" customFormat="1" x14ac:dyDescent="0.25">
      <c r="B22" s="98" t="s">
        <v>1039</v>
      </c>
      <c r="C22" s="128" t="s">
        <v>48</v>
      </c>
      <c r="D22" s="128" t="s">
        <v>49</v>
      </c>
      <c r="E22" s="128" t="s">
        <v>57</v>
      </c>
      <c r="F22" s="132" t="s">
        <v>58</v>
      </c>
      <c r="G22" s="128" t="s">
        <v>52</v>
      </c>
      <c r="H22" s="128">
        <v>44</v>
      </c>
      <c r="I22" s="129">
        <v>500</v>
      </c>
      <c r="J22" s="129">
        <f>I22*(1+BDI!$G$19)</f>
        <v>649.6103320000002</v>
      </c>
      <c r="K22" s="129">
        <f t="shared" si="4"/>
        <v>22000</v>
      </c>
      <c r="L22" s="99">
        <f t="shared" si="5"/>
        <v>28582.854608000009</v>
      </c>
      <c r="N22" s="84"/>
      <c r="O22"/>
    </row>
    <row r="23" spans="2:15" s="1" customFormat="1" ht="15.6" customHeight="1" x14ac:dyDescent="0.25">
      <c r="B23" s="98" t="s">
        <v>1045</v>
      </c>
      <c r="C23" s="128" t="s">
        <v>33</v>
      </c>
      <c r="D23" s="128" t="s">
        <v>34</v>
      </c>
      <c r="E23" s="128">
        <v>101435</v>
      </c>
      <c r="F23" s="132" t="s">
        <v>60</v>
      </c>
      <c r="G23" s="128" t="s">
        <v>1004</v>
      </c>
      <c r="H23" s="128">
        <v>3</v>
      </c>
      <c r="I23" s="129">
        <v>3774.96</v>
      </c>
      <c r="J23" s="129">
        <f>I23*(1+BDI!$G$19)</f>
        <v>4904.5060377734417</v>
      </c>
      <c r="K23" s="129">
        <f t="shared" si="4"/>
        <v>11324.880000000001</v>
      </c>
      <c r="L23" s="99">
        <f t="shared" si="5"/>
        <v>14713.518113320326</v>
      </c>
      <c r="N23" s="84"/>
      <c r="O23"/>
    </row>
    <row r="24" spans="2:15" s="1" customFormat="1" ht="15.6" customHeight="1" x14ac:dyDescent="0.25">
      <c r="B24" s="106" t="s">
        <v>62</v>
      </c>
      <c r="C24" s="130"/>
      <c r="D24" s="130"/>
      <c r="E24" s="130"/>
      <c r="F24" s="131" t="s">
        <v>63</v>
      </c>
      <c r="G24" s="140"/>
      <c r="H24" s="140"/>
      <c r="I24" s="141"/>
      <c r="J24" s="141"/>
      <c r="K24" s="141"/>
      <c r="L24" s="107">
        <f>SUM(L27:L50)</f>
        <v>48096.014631718295</v>
      </c>
      <c r="N24" s="84"/>
      <c r="O24"/>
    </row>
    <row r="25" spans="2:15" s="1" customFormat="1" ht="15.6" customHeight="1" x14ac:dyDescent="0.25">
      <c r="B25" s="98"/>
      <c r="C25" s="128"/>
      <c r="D25" s="128"/>
      <c r="E25" s="128"/>
      <c r="F25" s="132"/>
      <c r="G25" s="128"/>
      <c r="H25" s="128"/>
      <c r="I25" s="129"/>
      <c r="J25" s="129"/>
      <c r="K25" s="129"/>
      <c r="L25" s="99"/>
      <c r="N25" s="84"/>
      <c r="O25"/>
    </row>
    <row r="26" spans="2:15" s="1" customFormat="1" ht="15.6" customHeight="1" x14ac:dyDescent="0.25">
      <c r="B26" s="108" t="s">
        <v>64</v>
      </c>
      <c r="C26" s="133"/>
      <c r="D26" s="133"/>
      <c r="E26" s="133"/>
      <c r="F26" s="134" t="s">
        <v>65</v>
      </c>
      <c r="G26" s="142"/>
      <c r="H26" s="142"/>
      <c r="I26" s="143"/>
      <c r="J26" s="143"/>
      <c r="K26" s="143"/>
      <c r="L26" s="107"/>
      <c r="N26" s="84"/>
      <c r="O26"/>
    </row>
    <row r="27" spans="2:15" s="1" customFormat="1" x14ac:dyDescent="0.25">
      <c r="B27" s="98"/>
      <c r="C27" s="128"/>
      <c r="D27" s="128"/>
      <c r="E27" s="128"/>
      <c r="F27" s="132"/>
      <c r="G27" s="128"/>
      <c r="H27" s="128"/>
      <c r="I27" s="129"/>
      <c r="J27" s="129"/>
      <c r="K27" s="129"/>
      <c r="L27" s="99"/>
      <c r="N27" s="84"/>
      <c r="O27"/>
    </row>
    <row r="28" spans="2:15" s="1" customFormat="1" ht="45" x14ac:dyDescent="0.25">
      <c r="B28" s="98" t="s">
        <v>66</v>
      </c>
      <c r="C28" s="128" t="s">
        <v>33</v>
      </c>
      <c r="D28" s="128" t="s">
        <v>67</v>
      </c>
      <c r="E28" s="128">
        <v>100651</v>
      </c>
      <c r="F28" s="132" t="s">
        <v>68</v>
      </c>
      <c r="G28" s="128" t="s">
        <v>69</v>
      </c>
      <c r="H28" s="128">
        <v>160</v>
      </c>
      <c r="I28" s="129">
        <v>48.79</v>
      </c>
      <c r="J28" s="129">
        <f>I28*(1+BDI!$G$19)</f>
        <v>63.388976196560016</v>
      </c>
      <c r="K28" s="129">
        <f>H28*I28</f>
        <v>7806.4</v>
      </c>
      <c r="L28" s="99">
        <f>J28*H28</f>
        <v>10142.236191449603</v>
      </c>
      <c r="N28" s="84"/>
      <c r="O28"/>
    </row>
    <row r="29" spans="2:15" s="1" customFormat="1" ht="30" x14ac:dyDescent="0.25">
      <c r="B29" s="98" t="s">
        <v>70</v>
      </c>
      <c r="C29" s="128" t="s">
        <v>48</v>
      </c>
      <c r="D29" s="128" t="s">
        <v>34</v>
      </c>
      <c r="E29" s="128">
        <v>43360</v>
      </c>
      <c r="F29" s="132" t="s">
        <v>71</v>
      </c>
      <c r="G29" s="128" t="s">
        <v>72</v>
      </c>
      <c r="H29" s="128">
        <v>14.72</v>
      </c>
      <c r="I29" s="129">
        <v>722.13</v>
      </c>
      <c r="J29" s="129">
        <f>I29*(1+BDI!$G$19)</f>
        <v>938.20621809432021</v>
      </c>
      <c r="K29" s="129">
        <f t="shared" ref="K29:K31" si="6">H29*I29</f>
        <v>10629.7536</v>
      </c>
      <c r="L29" s="99">
        <f t="shared" ref="L29:L31" si="7">J29*H29</f>
        <v>13810.395530348394</v>
      </c>
      <c r="N29" s="84"/>
      <c r="O29"/>
    </row>
    <row r="30" spans="2:15" s="1" customFormat="1" ht="30" x14ac:dyDescent="0.25">
      <c r="B30" s="98" t="s">
        <v>73</v>
      </c>
      <c r="C30" s="128" t="s">
        <v>33</v>
      </c>
      <c r="D30" s="128" t="s">
        <v>34</v>
      </c>
      <c r="E30" s="128">
        <v>95584</v>
      </c>
      <c r="F30" s="132" t="s">
        <v>74</v>
      </c>
      <c r="G30" s="128" t="s">
        <v>75</v>
      </c>
      <c r="H30" s="128">
        <v>80.3</v>
      </c>
      <c r="I30" s="129">
        <v>13.72</v>
      </c>
      <c r="J30" s="129">
        <f>I30*(1+BDI!$G$19)</f>
        <v>17.825307510080005</v>
      </c>
      <c r="K30" s="129">
        <f t="shared" si="6"/>
        <v>1101.7160000000001</v>
      </c>
      <c r="L30" s="99">
        <f t="shared" si="7"/>
        <v>1431.3721930594245</v>
      </c>
      <c r="N30" s="84"/>
      <c r="O30"/>
    </row>
    <row r="31" spans="2:15" s="1" customFormat="1" ht="15.6" customHeight="1" x14ac:dyDescent="0.25">
      <c r="B31" s="98" t="s">
        <v>76</v>
      </c>
      <c r="C31" s="128" t="s">
        <v>33</v>
      </c>
      <c r="D31" s="128" t="s">
        <v>34</v>
      </c>
      <c r="E31" s="128">
        <v>92919</v>
      </c>
      <c r="F31" s="132" t="s">
        <v>77</v>
      </c>
      <c r="G31" s="128" t="s">
        <v>75</v>
      </c>
      <c r="H31" s="128">
        <v>236.8</v>
      </c>
      <c r="I31" s="129">
        <v>11.81</v>
      </c>
      <c r="J31" s="129">
        <f>I31*(1+BDI!$G$19)</f>
        <v>15.343796041840005</v>
      </c>
      <c r="K31" s="129">
        <f t="shared" si="6"/>
        <v>2796.6080000000002</v>
      </c>
      <c r="L31" s="99">
        <f t="shared" si="7"/>
        <v>3633.4109027077134</v>
      </c>
      <c r="N31" s="84"/>
      <c r="O31"/>
    </row>
    <row r="32" spans="2:15" s="1" customFormat="1" ht="15.6" customHeight="1" x14ac:dyDescent="0.25">
      <c r="B32" s="108" t="s">
        <v>78</v>
      </c>
      <c r="C32" s="133"/>
      <c r="D32" s="133"/>
      <c r="E32" s="133"/>
      <c r="F32" s="134" t="s">
        <v>79</v>
      </c>
      <c r="G32" s="142"/>
      <c r="H32" s="142"/>
      <c r="I32" s="143"/>
      <c r="J32" s="143"/>
      <c r="K32" s="143"/>
      <c r="L32" s="107"/>
      <c r="N32" s="84"/>
      <c r="O32"/>
    </row>
    <row r="33" spans="2:15" s="1" customFormat="1" x14ac:dyDescent="0.25">
      <c r="B33" s="98"/>
      <c r="C33" s="128"/>
      <c r="D33" s="128"/>
      <c r="E33" s="128"/>
      <c r="F33" s="132"/>
      <c r="G33" s="128"/>
      <c r="H33" s="128"/>
      <c r="I33" s="129"/>
      <c r="J33" s="129"/>
      <c r="K33" s="129"/>
      <c r="L33" s="99"/>
      <c r="N33" s="84"/>
      <c r="O33"/>
    </row>
    <row r="34" spans="2:15" s="1" customFormat="1" ht="30" x14ac:dyDescent="0.25">
      <c r="B34" s="98" t="s">
        <v>80</v>
      </c>
      <c r="C34" s="128" t="s">
        <v>33</v>
      </c>
      <c r="D34" s="128" t="s">
        <v>67</v>
      </c>
      <c r="E34" s="128">
        <v>101175</v>
      </c>
      <c r="F34" s="132" t="s">
        <v>81</v>
      </c>
      <c r="G34" s="128" t="s">
        <v>69</v>
      </c>
      <c r="H34" s="128">
        <v>60</v>
      </c>
      <c r="I34" s="129">
        <v>27.45</v>
      </c>
      <c r="J34" s="129">
        <f>I34*(1+BDI!$G$19)</f>
        <v>35.663607226800011</v>
      </c>
      <c r="K34" s="129">
        <f>H34*I34</f>
        <v>1647</v>
      </c>
      <c r="L34" s="99">
        <f>J34*H34</f>
        <v>2139.8164336080008</v>
      </c>
      <c r="N34" s="84"/>
      <c r="O34"/>
    </row>
    <row r="35" spans="2:15" s="1" customFormat="1" ht="30" x14ac:dyDescent="0.25">
      <c r="B35" s="98" t="s">
        <v>82</v>
      </c>
      <c r="C35" s="128" t="s">
        <v>33</v>
      </c>
      <c r="D35" s="128" t="s">
        <v>34</v>
      </c>
      <c r="E35" s="128">
        <v>94965</v>
      </c>
      <c r="F35" s="132" t="s">
        <v>83</v>
      </c>
      <c r="G35" s="128" t="s">
        <v>44</v>
      </c>
      <c r="H35" s="128">
        <v>4.24</v>
      </c>
      <c r="I35" s="129">
        <v>514.27</v>
      </c>
      <c r="J35" s="129">
        <f>I35*(1+BDI!$G$19)</f>
        <v>668.15021087528021</v>
      </c>
      <c r="K35" s="129">
        <f t="shared" ref="K35:K37" si="8">H35*I35</f>
        <v>2180.5048000000002</v>
      </c>
      <c r="L35" s="99">
        <f t="shared" ref="L35:L37" si="9">J35*H35</f>
        <v>2832.9568941111884</v>
      </c>
      <c r="N35" s="84"/>
      <c r="O35"/>
    </row>
    <row r="36" spans="2:15" s="1" customFormat="1" ht="30" x14ac:dyDescent="0.25">
      <c r="B36" s="98" t="s">
        <v>84</v>
      </c>
      <c r="C36" s="128" t="s">
        <v>33</v>
      </c>
      <c r="D36" s="128" t="s">
        <v>67</v>
      </c>
      <c r="E36" s="128">
        <v>95583</v>
      </c>
      <c r="F36" s="132" t="s">
        <v>85</v>
      </c>
      <c r="G36" s="128" t="s">
        <v>75</v>
      </c>
      <c r="H36" s="128">
        <v>23.7</v>
      </c>
      <c r="I36" s="129">
        <v>15.69</v>
      </c>
      <c r="J36" s="129">
        <f>I36*(1+BDI!$G$19)</f>
        <v>20.384772218160006</v>
      </c>
      <c r="K36" s="129">
        <f t="shared" si="8"/>
        <v>371.85299999999995</v>
      </c>
      <c r="L36" s="99">
        <f t="shared" si="9"/>
        <v>483.1191015703921</v>
      </c>
      <c r="N36" s="84"/>
      <c r="O36"/>
    </row>
    <row r="37" spans="2:15" s="1" customFormat="1" ht="15.6" customHeight="1" x14ac:dyDescent="0.25">
      <c r="B37" s="98" t="s">
        <v>86</v>
      </c>
      <c r="C37" s="128" t="s">
        <v>33</v>
      </c>
      <c r="D37" s="128" t="s">
        <v>34</v>
      </c>
      <c r="E37" s="128">
        <v>92919</v>
      </c>
      <c r="F37" s="132" t="s">
        <v>77</v>
      </c>
      <c r="G37" s="128" t="s">
        <v>75</v>
      </c>
      <c r="H37" s="128">
        <v>59.2</v>
      </c>
      <c r="I37" s="129">
        <v>11.81</v>
      </c>
      <c r="J37" s="129">
        <f>I37*(1+BDI!$G$19)</f>
        <v>15.343796041840005</v>
      </c>
      <c r="K37" s="129">
        <f t="shared" si="8"/>
        <v>699.15200000000004</v>
      </c>
      <c r="L37" s="99">
        <f t="shared" si="9"/>
        <v>908.35272567692834</v>
      </c>
      <c r="N37" s="84"/>
      <c r="O37"/>
    </row>
    <row r="38" spans="2:15" s="1" customFormat="1" ht="15.6" customHeight="1" x14ac:dyDescent="0.25">
      <c r="B38" s="108" t="s">
        <v>87</v>
      </c>
      <c r="C38" s="133"/>
      <c r="D38" s="133"/>
      <c r="E38" s="133"/>
      <c r="F38" s="134" t="s">
        <v>88</v>
      </c>
      <c r="G38" s="142"/>
      <c r="H38" s="142"/>
      <c r="I38" s="143"/>
      <c r="J38" s="143"/>
      <c r="K38" s="143"/>
      <c r="L38" s="107"/>
      <c r="N38" s="84"/>
      <c r="O38"/>
    </row>
    <row r="39" spans="2:15" s="1" customFormat="1" x14ac:dyDescent="0.25">
      <c r="B39" s="98"/>
      <c r="C39" s="128"/>
      <c r="D39" s="128"/>
      <c r="E39" s="128"/>
      <c r="F39" s="132"/>
      <c r="G39" s="128"/>
      <c r="H39" s="128"/>
      <c r="I39" s="129"/>
      <c r="J39" s="129"/>
      <c r="K39" s="129"/>
      <c r="L39" s="99"/>
      <c r="N39" s="84"/>
      <c r="O39"/>
    </row>
    <row r="40" spans="2:15" s="1" customFormat="1" ht="45" x14ac:dyDescent="0.25">
      <c r="B40" s="98" t="s">
        <v>89</v>
      </c>
      <c r="C40" s="128" t="s">
        <v>33</v>
      </c>
      <c r="D40" s="128" t="s">
        <v>34</v>
      </c>
      <c r="E40" s="128">
        <v>96540</v>
      </c>
      <c r="F40" s="132" t="s">
        <v>90</v>
      </c>
      <c r="G40" s="128" t="s">
        <v>36</v>
      </c>
      <c r="H40" s="128">
        <v>24.87</v>
      </c>
      <c r="I40" s="129">
        <v>133.96</v>
      </c>
      <c r="J40" s="129">
        <f>I40*(1+BDI!$G$19)</f>
        <v>174.04360014944007</v>
      </c>
      <c r="K40" s="129">
        <f>H40*I40</f>
        <v>3331.5852000000004</v>
      </c>
      <c r="L40" s="99">
        <f>J40*H40</f>
        <v>4328.4643357165751</v>
      </c>
      <c r="N40" s="84"/>
      <c r="O40"/>
    </row>
    <row r="41" spans="2:15" s="1" customFormat="1" ht="30" x14ac:dyDescent="0.25">
      <c r="B41" s="98" t="s">
        <v>91</v>
      </c>
      <c r="C41" s="128" t="s">
        <v>33</v>
      </c>
      <c r="D41" s="128" t="s">
        <v>34</v>
      </c>
      <c r="E41" s="128">
        <v>94965</v>
      </c>
      <c r="F41" s="132" t="s">
        <v>83</v>
      </c>
      <c r="G41" s="128" t="s">
        <v>44</v>
      </c>
      <c r="H41" s="128">
        <v>3.78</v>
      </c>
      <c r="I41" s="129">
        <v>514.27</v>
      </c>
      <c r="J41" s="129">
        <f>I41*(1+BDI!$G$19)</f>
        <v>668.15021087528021</v>
      </c>
      <c r="K41" s="129">
        <f t="shared" ref="K41:K44" si="10">H41*I41</f>
        <v>1943.9405999999999</v>
      </c>
      <c r="L41" s="99">
        <f t="shared" ref="L41:L44" si="11">J41*H41</f>
        <v>2525.6077971085592</v>
      </c>
      <c r="N41" s="84"/>
      <c r="O41"/>
    </row>
    <row r="42" spans="2:15" s="1" customFormat="1" x14ac:dyDescent="0.25">
      <c r="B42" s="98" t="s">
        <v>92</v>
      </c>
      <c r="C42" s="128" t="s">
        <v>33</v>
      </c>
      <c r="D42" s="128" t="s">
        <v>34</v>
      </c>
      <c r="E42" s="128">
        <v>96544</v>
      </c>
      <c r="F42" s="132" t="s">
        <v>93</v>
      </c>
      <c r="G42" s="128" t="s">
        <v>75</v>
      </c>
      <c r="H42" s="128">
        <v>72.900000000000006</v>
      </c>
      <c r="I42" s="129">
        <v>17.54</v>
      </c>
      <c r="J42" s="129">
        <f>I42*(1+BDI!$G$19)</f>
        <v>22.788330446560007</v>
      </c>
      <c r="K42" s="129">
        <f t="shared" si="10"/>
        <v>1278.6659999999999</v>
      </c>
      <c r="L42" s="99">
        <f t="shared" si="11"/>
        <v>1661.2692895542245</v>
      </c>
      <c r="N42" s="84"/>
      <c r="O42"/>
    </row>
    <row r="43" spans="2:15" s="1" customFormat="1" x14ac:dyDescent="0.25">
      <c r="B43" s="98" t="s">
        <v>94</v>
      </c>
      <c r="C43" s="128" t="s">
        <v>33</v>
      </c>
      <c r="D43" s="128" t="s">
        <v>34</v>
      </c>
      <c r="E43" s="128">
        <v>96545</v>
      </c>
      <c r="F43" s="132" t="s">
        <v>95</v>
      </c>
      <c r="G43" s="128" t="s">
        <v>75</v>
      </c>
      <c r="H43" s="128">
        <v>1.9</v>
      </c>
      <c r="I43" s="129">
        <v>15.74</v>
      </c>
      <c r="J43" s="129">
        <f>I43*(1+BDI!$G$19)</f>
        <v>20.449733251360005</v>
      </c>
      <c r="K43" s="129">
        <f t="shared" si="10"/>
        <v>29.905999999999999</v>
      </c>
      <c r="L43" s="99">
        <f t="shared" si="11"/>
        <v>38.854493177584004</v>
      </c>
      <c r="N43" s="84"/>
      <c r="O43"/>
    </row>
    <row r="44" spans="2:15" s="1" customFormat="1" ht="15.6" customHeight="1" x14ac:dyDescent="0.25">
      <c r="B44" s="98" t="s">
        <v>96</v>
      </c>
      <c r="C44" s="128" t="s">
        <v>33</v>
      </c>
      <c r="D44" s="128" t="s">
        <v>34</v>
      </c>
      <c r="E44" s="128">
        <v>96546</v>
      </c>
      <c r="F44" s="132" t="s">
        <v>97</v>
      </c>
      <c r="G44" s="128" t="s">
        <v>75</v>
      </c>
      <c r="H44" s="128">
        <v>9.1</v>
      </c>
      <c r="I44" s="129">
        <v>13.74</v>
      </c>
      <c r="J44" s="129">
        <f>I44*(1+BDI!$G$19)</f>
        <v>17.851291923360005</v>
      </c>
      <c r="K44" s="129">
        <f t="shared" si="10"/>
        <v>125.03399999999999</v>
      </c>
      <c r="L44" s="99">
        <f t="shared" si="11"/>
        <v>162.44675650257605</v>
      </c>
      <c r="N44" s="84"/>
      <c r="O44"/>
    </row>
    <row r="45" spans="2:15" s="1" customFormat="1" ht="15.6" customHeight="1" x14ac:dyDescent="0.25">
      <c r="B45" s="108" t="s">
        <v>98</v>
      </c>
      <c r="C45" s="133"/>
      <c r="D45" s="133"/>
      <c r="E45" s="133"/>
      <c r="F45" s="134" t="s">
        <v>99</v>
      </c>
      <c r="G45" s="142"/>
      <c r="H45" s="142"/>
      <c r="I45" s="143"/>
      <c r="J45" s="143"/>
      <c r="K45" s="143"/>
      <c r="L45" s="109"/>
      <c r="N45" s="84"/>
      <c r="O45"/>
    </row>
    <row r="46" spans="2:15" s="1" customFormat="1" x14ac:dyDescent="0.25">
      <c r="B46" s="98"/>
      <c r="C46" s="128"/>
      <c r="D46" s="128"/>
      <c r="E46" s="128"/>
      <c r="F46" s="132"/>
      <c r="G46" s="128"/>
      <c r="H46" s="128"/>
      <c r="I46" s="129"/>
      <c r="J46" s="129"/>
      <c r="K46" s="129"/>
      <c r="L46" s="99"/>
      <c r="N46" s="84"/>
      <c r="O46"/>
    </row>
    <row r="47" spans="2:15" s="1" customFormat="1" ht="45" x14ac:dyDescent="0.25">
      <c r="B47" s="98" t="s">
        <v>100</v>
      </c>
      <c r="C47" s="128" t="s">
        <v>33</v>
      </c>
      <c r="D47" s="128" t="s">
        <v>34</v>
      </c>
      <c r="E47" s="128">
        <v>96540</v>
      </c>
      <c r="F47" s="132" t="s">
        <v>90</v>
      </c>
      <c r="G47" s="128" t="s">
        <v>36</v>
      </c>
      <c r="H47" s="128">
        <v>5.08</v>
      </c>
      <c r="I47" s="129">
        <v>133.96</v>
      </c>
      <c r="J47" s="129">
        <f>I47*(1+BDI!$G$19)</f>
        <v>174.04360014944007</v>
      </c>
      <c r="K47" s="129">
        <f>H47*I47</f>
        <v>680.5168000000001</v>
      </c>
      <c r="L47" s="99">
        <f>J47*H47</f>
        <v>884.14148875915555</v>
      </c>
      <c r="N47" s="84"/>
      <c r="O47"/>
    </row>
    <row r="48" spans="2:15" s="1" customFormat="1" ht="30" x14ac:dyDescent="0.25">
      <c r="B48" s="98" t="s">
        <v>101</v>
      </c>
      <c r="C48" s="128" t="s">
        <v>33</v>
      </c>
      <c r="D48" s="128" t="s">
        <v>34</v>
      </c>
      <c r="E48" s="128">
        <v>94965</v>
      </c>
      <c r="F48" s="132" t="s">
        <v>83</v>
      </c>
      <c r="G48" s="128" t="s">
        <v>44</v>
      </c>
      <c r="H48" s="128">
        <v>0.27</v>
      </c>
      <c r="I48" s="129">
        <v>514.27</v>
      </c>
      <c r="J48" s="129">
        <f>I48*(1+BDI!$G$19)</f>
        <v>668.15021087528021</v>
      </c>
      <c r="K48" s="129">
        <f t="shared" ref="K48:K50" si="12">H48*I48</f>
        <v>138.85290000000001</v>
      </c>
      <c r="L48" s="99">
        <f t="shared" ref="L48:L50" si="13">J48*H48</f>
        <v>180.40055693632567</v>
      </c>
      <c r="N48" s="84"/>
      <c r="O48"/>
    </row>
    <row r="49" spans="2:15" s="1" customFormat="1" x14ac:dyDescent="0.25">
      <c r="B49" s="98" t="s">
        <v>102</v>
      </c>
      <c r="C49" s="128" t="s">
        <v>33</v>
      </c>
      <c r="D49" s="128" t="s">
        <v>34</v>
      </c>
      <c r="E49" s="128">
        <v>96543</v>
      </c>
      <c r="F49" s="132" t="s">
        <v>103</v>
      </c>
      <c r="G49" s="128" t="s">
        <v>75</v>
      </c>
      <c r="H49" s="128">
        <v>26.2</v>
      </c>
      <c r="I49" s="129">
        <v>19.579999999999998</v>
      </c>
      <c r="J49" s="129">
        <f>I49*(1+BDI!$G$19)</f>
        <v>25.438740601120006</v>
      </c>
      <c r="K49" s="129">
        <f t="shared" si="12"/>
        <v>512.99599999999998</v>
      </c>
      <c r="L49" s="99">
        <f t="shared" si="13"/>
        <v>666.49500374934416</v>
      </c>
      <c r="N49" s="84"/>
      <c r="O49"/>
    </row>
    <row r="50" spans="2:15" s="1" customFormat="1" ht="15.6" customHeight="1" x14ac:dyDescent="0.25">
      <c r="B50" s="98" t="s">
        <v>104</v>
      </c>
      <c r="C50" s="128" t="s">
        <v>33</v>
      </c>
      <c r="D50" s="128" t="s">
        <v>34</v>
      </c>
      <c r="E50" s="128">
        <v>104920</v>
      </c>
      <c r="F50" s="132" t="s">
        <v>105</v>
      </c>
      <c r="G50" s="128" t="s">
        <v>75</v>
      </c>
      <c r="H50" s="128">
        <v>164.9</v>
      </c>
      <c r="I50" s="129">
        <v>10.58</v>
      </c>
      <c r="J50" s="129">
        <f>I50*(1+BDI!$G$19)</f>
        <v>13.745754625120004</v>
      </c>
      <c r="K50" s="129">
        <f t="shared" si="12"/>
        <v>1744.6420000000001</v>
      </c>
      <c r="L50" s="99">
        <f t="shared" si="13"/>
        <v>2266.6749376822886</v>
      </c>
      <c r="N50" s="84"/>
      <c r="O50"/>
    </row>
    <row r="51" spans="2:15" s="1" customFormat="1" ht="15.6" customHeight="1" x14ac:dyDescent="0.25">
      <c r="B51" s="106" t="s">
        <v>106</v>
      </c>
      <c r="C51" s="130"/>
      <c r="D51" s="130"/>
      <c r="E51" s="130"/>
      <c r="F51" s="131" t="s">
        <v>107</v>
      </c>
      <c r="G51" s="140"/>
      <c r="H51" s="140"/>
      <c r="I51" s="141"/>
      <c r="J51" s="141"/>
      <c r="K51" s="141"/>
      <c r="L51" s="107">
        <f>SUM(L54:L88)</f>
        <v>248196.97436440343</v>
      </c>
      <c r="N51" s="84"/>
      <c r="O51"/>
    </row>
    <row r="52" spans="2:15" s="1" customFormat="1" ht="15.6" customHeight="1" x14ac:dyDescent="0.25">
      <c r="B52" s="98"/>
      <c r="C52" s="128"/>
      <c r="D52" s="128"/>
      <c r="E52" s="128"/>
      <c r="F52" s="132"/>
      <c r="G52" s="128"/>
      <c r="H52" s="128"/>
      <c r="I52" s="129"/>
      <c r="J52" s="129"/>
      <c r="K52" s="129"/>
      <c r="L52" s="99"/>
      <c r="N52" s="84"/>
      <c r="O52"/>
    </row>
    <row r="53" spans="2:15" s="1" customFormat="1" ht="15.6" customHeight="1" x14ac:dyDescent="0.25">
      <c r="B53" s="108" t="s">
        <v>108</v>
      </c>
      <c r="C53" s="133"/>
      <c r="D53" s="133"/>
      <c r="E53" s="133"/>
      <c r="F53" s="134" t="s">
        <v>109</v>
      </c>
      <c r="G53" s="142"/>
      <c r="H53" s="142"/>
      <c r="I53" s="143"/>
      <c r="J53" s="143"/>
      <c r="K53" s="143"/>
      <c r="L53" s="109"/>
      <c r="N53" s="84"/>
      <c r="O53"/>
    </row>
    <row r="54" spans="2:15" s="1" customFormat="1" x14ac:dyDescent="0.25">
      <c r="B54" s="98"/>
      <c r="C54" s="128"/>
      <c r="D54" s="128"/>
      <c r="E54" s="128"/>
      <c r="F54" s="132"/>
      <c r="G54" s="128"/>
      <c r="H54" s="128"/>
      <c r="I54" s="129"/>
      <c r="J54" s="129"/>
      <c r="K54" s="129"/>
      <c r="L54" s="99"/>
      <c r="N54" s="84"/>
      <c r="O54"/>
    </row>
    <row r="55" spans="2:15" s="1" customFormat="1" ht="30" x14ac:dyDescent="0.25">
      <c r="B55" s="98" t="s">
        <v>110</v>
      </c>
      <c r="C55" s="128" t="s">
        <v>33</v>
      </c>
      <c r="D55" s="128" t="s">
        <v>34</v>
      </c>
      <c r="E55" s="128">
        <v>96533</v>
      </c>
      <c r="F55" s="132" t="s">
        <v>111</v>
      </c>
      <c r="G55" s="128" t="s">
        <v>36</v>
      </c>
      <c r="H55" s="128">
        <v>69.98</v>
      </c>
      <c r="I55" s="129">
        <v>101.19</v>
      </c>
      <c r="J55" s="129">
        <f>I55*(1+BDI!$G$19)</f>
        <v>131.46813899016004</v>
      </c>
      <c r="K55" s="129">
        <f>H55*I55</f>
        <v>7081.2762000000002</v>
      </c>
      <c r="L55" s="99">
        <f>J55*H55</f>
        <v>9200.140366531401</v>
      </c>
      <c r="N55" s="84"/>
      <c r="O55"/>
    </row>
    <row r="56" spans="2:15" s="1" customFormat="1" ht="30" x14ac:dyDescent="0.25">
      <c r="B56" s="98" t="s">
        <v>112</v>
      </c>
      <c r="C56" s="128" t="s">
        <v>33</v>
      </c>
      <c r="D56" s="128" t="s">
        <v>34</v>
      </c>
      <c r="E56" s="128">
        <v>94965</v>
      </c>
      <c r="F56" s="132" t="s">
        <v>83</v>
      </c>
      <c r="G56" s="128" t="s">
        <v>44</v>
      </c>
      <c r="H56" s="128">
        <v>3.87</v>
      </c>
      <c r="I56" s="129">
        <v>514.27</v>
      </c>
      <c r="J56" s="129">
        <f>I56*(1+BDI!$G$19)</f>
        <v>668.15021087528021</v>
      </c>
      <c r="K56" s="129">
        <f t="shared" ref="K56:K62" si="14">H56*I56</f>
        <v>1990.2248999999999</v>
      </c>
      <c r="L56" s="99">
        <f t="shared" ref="L56:L62" si="15">J56*H56</f>
        <v>2585.7413160873343</v>
      </c>
      <c r="N56" s="84"/>
      <c r="O56"/>
    </row>
    <row r="57" spans="2:15" s="1" customFormat="1" ht="30" x14ac:dyDescent="0.25">
      <c r="B57" s="98" t="s">
        <v>113</v>
      </c>
      <c r="C57" s="128" t="s">
        <v>33</v>
      </c>
      <c r="D57" s="128" t="s">
        <v>34</v>
      </c>
      <c r="E57" s="128">
        <v>92759</v>
      </c>
      <c r="F57" s="132" t="s">
        <v>114</v>
      </c>
      <c r="G57" s="128" t="s">
        <v>75</v>
      </c>
      <c r="H57" s="128">
        <v>75.099999999999994</v>
      </c>
      <c r="I57" s="129">
        <v>13.87</v>
      </c>
      <c r="J57" s="129">
        <f>I57*(1+BDI!$G$19)</f>
        <v>18.020190609680004</v>
      </c>
      <c r="K57" s="129">
        <f t="shared" si="14"/>
        <v>1041.6369999999999</v>
      </c>
      <c r="L57" s="99">
        <f t="shared" si="15"/>
        <v>1353.3163147869682</v>
      </c>
      <c r="N57" s="84"/>
      <c r="O57"/>
    </row>
    <row r="58" spans="2:15" s="1" customFormat="1" ht="30" x14ac:dyDescent="0.25">
      <c r="B58" s="98" t="s">
        <v>115</v>
      </c>
      <c r="C58" s="128" t="s">
        <v>33</v>
      </c>
      <c r="D58" s="128" t="s">
        <v>34</v>
      </c>
      <c r="E58" s="128">
        <v>92760</v>
      </c>
      <c r="F58" s="132" t="s">
        <v>116</v>
      </c>
      <c r="G58" s="128" t="s">
        <v>75</v>
      </c>
      <c r="H58" s="128">
        <v>2.8</v>
      </c>
      <c r="I58" s="129">
        <v>12.99</v>
      </c>
      <c r="J58" s="129">
        <f>I58*(1+BDI!$G$19)</f>
        <v>16.876876425360006</v>
      </c>
      <c r="K58" s="129">
        <f t="shared" si="14"/>
        <v>36.372</v>
      </c>
      <c r="L58" s="99">
        <f t="shared" si="15"/>
        <v>47.255253991008011</v>
      </c>
      <c r="N58" s="84"/>
      <c r="O58"/>
    </row>
    <row r="59" spans="2:15" s="1" customFormat="1" ht="30" x14ac:dyDescent="0.25">
      <c r="B59" s="98" t="s">
        <v>117</v>
      </c>
      <c r="C59" s="128" t="s">
        <v>33</v>
      </c>
      <c r="D59" s="128" t="s">
        <v>34</v>
      </c>
      <c r="E59" s="128">
        <v>92761</v>
      </c>
      <c r="F59" s="132" t="s">
        <v>118</v>
      </c>
      <c r="G59" s="128" t="s">
        <v>75</v>
      </c>
      <c r="H59" s="128">
        <v>38.4</v>
      </c>
      <c r="I59" s="129">
        <v>12.14</v>
      </c>
      <c r="J59" s="129">
        <f>I59*(1+BDI!$G$19)</f>
        <v>15.772538860960005</v>
      </c>
      <c r="K59" s="129">
        <f t="shared" si="14"/>
        <v>466.17599999999999</v>
      </c>
      <c r="L59" s="99">
        <f t="shared" si="15"/>
        <v>605.6654922608642</v>
      </c>
      <c r="N59" s="84"/>
      <c r="O59"/>
    </row>
    <row r="60" spans="2:15" s="1" customFormat="1" ht="30" x14ac:dyDescent="0.25">
      <c r="B60" s="98" t="s">
        <v>119</v>
      </c>
      <c r="C60" s="128" t="s">
        <v>33</v>
      </c>
      <c r="D60" s="128" t="s">
        <v>34</v>
      </c>
      <c r="E60" s="128">
        <v>92762</v>
      </c>
      <c r="F60" s="132" t="s">
        <v>120</v>
      </c>
      <c r="G60" s="128" t="s">
        <v>75</v>
      </c>
      <c r="H60" s="128">
        <v>38.5</v>
      </c>
      <c r="I60" s="129">
        <v>10.81</v>
      </c>
      <c r="J60" s="129">
        <f>I60*(1+BDI!$G$19)</f>
        <v>14.044575377840005</v>
      </c>
      <c r="K60" s="129">
        <f t="shared" si="14"/>
        <v>416.185</v>
      </c>
      <c r="L60" s="99">
        <f t="shared" si="15"/>
        <v>540.71615204684019</v>
      </c>
      <c r="N60" s="84"/>
      <c r="O60"/>
    </row>
    <row r="61" spans="2:15" s="1" customFormat="1" ht="30" x14ac:dyDescent="0.25">
      <c r="B61" s="98" t="s">
        <v>121</v>
      </c>
      <c r="C61" s="128" t="s">
        <v>33</v>
      </c>
      <c r="D61" s="128" t="s">
        <v>34</v>
      </c>
      <c r="E61" s="128">
        <v>92763</v>
      </c>
      <c r="F61" s="132" t="s">
        <v>122</v>
      </c>
      <c r="G61" s="128" t="s">
        <v>75</v>
      </c>
      <c r="H61" s="128">
        <v>256.5</v>
      </c>
      <c r="I61" s="129">
        <v>9.09</v>
      </c>
      <c r="J61" s="129">
        <f>I61*(1+BDI!$G$19)</f>
        <v>11.809915835760004</v>
      </c>
      <c r="K61" s="129">
        <f t="shared" si="14"/>
        <v>2331.585</v>
      </c>
      <c r="L61" s="99">
        <f t="shared" si="15"/>
        <v>3029.2434118724409</v>
      </c>
      <c r="N61" s="84"/>
      <c r="O61"/>
    </row>
    <row r="62" spans="2:15" s="1" customFormat="1" ht="15.6" customHeight="1" x14ac:dyDescent="0.25">
      <c r="B62" s="98" t="s">
        <v>123</v>
      </c>
      <c r="C62" s="128" t="s">
        <v>33</v>
      </c>
      <c r="D62" s="128" t="s">
        <v>34</v>
      </c>
      <c r="E62" s="128">
        <v>98557</v>
      </c>
      <c r="F62" s="132" t="s">
        <v>124</v>
      </c>
      <c r="G62" s="128" t="s">
        <v>36</v>
      </c>
      <c r="H62" s="128">
        <v>69.98</v>
      </c>
      <c r="I62" s="129">
        <v>39.15</v>
      </c>
      <c r="J62" s="129">
        <f>I62*(1+BDI!$G$19)</f>
        <v>50.864488995600013</v>
      </c>
      <c r="K62" s="129">
        <f t="shared" si="14"/>
        <v>2739.7170000000001</v>
      </c>
      <c r="L62" s="99">
        <f t="shared" si="15"/>
        <v>3559.4969399120891</v>
      </c>
      <c r="N62" s="84"/>
      <c r="O62"/>
    </row>
    <row r="63" spans="2:15" s="1" customFormat="1" ht="15.6" customHeight="1" x14ac:dyDescent="0.25">
      <c r="B63" s="108" t="s">
        <v>125</v>
      </c>
      <c r="C63" s="133"/>
      <c r="D63" s="133"/>
      <c r="E63" s="133"/>
      <c r="F63" s="134" t="s">
        <v>126</v>
      </c>
      <c r="G63" s="142"/>
      <c r="H63" s="142"/>
      <c r="I63" s="143"/>
      <c r="J63" s="143"/>
      <c r="K63" s="143"/>
      <c r="L63" s="109"/>
      <c r="N63" s="84"/>
      <c r="O63"/>
    </row>
    <row r="64" spans="2:15" s="1" customFormat="1" x14ac:dyDescent="0.25">
      <c r="B64" s="98"/>
      <c r="C64" s="128"/>
      <c r="D64" s="128"/>
      <c r="E64" s="128"/>
      <c r="F64" s="132"/>
      <c r="G64" s="128"/>
      <c r="H64" s="128"/>
      <c r="I64" s="129"/>
      <c r="J64" s="129"/>
      <c r="K64" s="129"/>
      <c r="L64" s="99"/>
      <c r="N64" s="84"/>
      <c r="O64"/>
    </row>
    <row r="65" spans="2:15" s="1" customFormat="1" ht="30" x14ac:dyDescent="0.25">
      <c r="B65" s="98" t="s">
        <v>127</v>
      </c>
      <c r="C65" s="128" t="s">
        <v>33</v>
      </c>
      <c r="D65" s="128" t="s">
        <v>34</v>
      </c>
      <c r="E65" s="128">
        <v>92411</v>
      </c>
      <c r="F65" s="132" t="s">
        <v>128</v>
      </c>
      <c r="G65" s="128" t="s">
        <v>36</v>
      </c>
      <c r="H65" s="128">
        <v>73.23</v>
      </c>
      <c r="I65" s="129">
        <v>166.42</v>
      </c>
      <c r="J65" s="129">
        <f>I65*(1+BDI!$G$19)</f>
        <v>216.21630290288005</v>
      </c>
      <c r="K65" s="129">
        <f t="shared" ref="K65" si="16">H65*I65</f>
        <v>12186.936599999999</v>
      </c>
      <c r="L65" s="99">
        <f t="shared" ref="L65" si="17">J65*H65</f>
        <v>15833.519861577906</v>
      </c>
      <c r="N65" s="84"/>
      <c r="O65"/>
    </row>
    <row r="66" spans="2:15" s="1" customFormat="1" ht="30" x14ac:dyDescent="0.25">
      <c r="B66" s="98" t="s">
        <v>129</v>
      </c>
      <c r="C66" s="128" t="s">
        <v>33</v>
      </c>
      <c r="D66" s="128" t="s">
        <v>34</v>
      </c>
      <c r="E66" s="128">
        <v>94965</v>
      </c>
      <c r="F66" s="132" t="s">
        <v>83</v>
      </c>
      <c r="G66" s="128" t="s">
        <v>44</v>
      </c>
      <c r="H66" s="128">
        <v>4.01</v>
      </c>
      <c r="I66" s="129">
        <v>514.27</v>
      </c>
      <c r="J66" s="129">
        <f>I66*(1+BDI!$G$19)</f>
        <v>668.15021087528021</v>
      </c>
      <c r="K66" s="129">
        <f t="shared" ref="K66:K68" si="18">H66*I66</f>
        <v>2062.2226999999998</v>
      </c>
      <c r="L66" s="99">
        <f t="shared" ref="L66:L68" si="19">J66*H66</f>
        <v>2679.2823456098736</v>
      </c>
      <c r="N66" s="84"/>
      <c r="O66"/>
    </row>
    <row r="67" spans="2:15" s="1" customFormat="1" ht="30" x14ac:dyDescent="0.25">
      <c r="B67" s="98" t="s">
        <v>130</v>
      </c>
      <c r="C67" s="128" t="s">
        <v>33</v>
      </c>
      <c r="D67" s="128" t="s">
        <v>34</v>
      </c>
      <c r="E67" s="128">
        <v>92759</v>
      </c>
      <c r="F67" s="132" t="s">
        <v>114</v>
      </c>
      <c r="G67" s="128" t="s">
        <v>75</v>
      </c>
      <c r="H67" s="128">
        <v>95</v>
      </c>
      <c r="I67" s="129">
        <v>13.87</v>
      </c>
      <c r="J67" s="129">
        <f>I67*(1+BDI!$G$19)</f>
        <v>18.020190609680004</v>
      </c>
      <c r="K67" s="129">
        <f t="shared" si="18"/>
        <v>1317.6499999999999</v>
      </c>
      <c r="L67" s="99">
        <f t="shared" si="19"/>
        <v>1711.9181079196003</v>
      </c>
      <c r="N67" s="84"/>
      <c r="O67"/>
    </row>
    <row r="68" spans="2:15" s="1" customFormat="1" ht="15.6" customHeight="1" x14ac:dyDescent="0.25">
      <c r="B68" s="98" t="s">
        <v>131</v>
      </c>
      <c r="C68" s="128" t="s">
        <v>33</v>
      </c>
      <c r="D68" s="128" t="s">
        <v>34</v>
      </c>
      <c r="E68" s="128">
        <v>92763</v>
      </c>
      <c r="F68" s="132" t="s">
        <v>122</v>
      </c>
      <c r="G68" s="128" t="s">
        <v>75</v>
      </c>
      <c r="H68" s="128">
        <v>495.5</v>
      </c>
      <c r="I68" s="129">
        <v>9.09</v>
      </c>
      <c r="J68" s="129">
        <f>I68*(1+BDI!$G$19)</f>
        <v>11.809915835760004</v>
      </c>
      <c r="K68" s="129">
        <f t="shared" si="18"/>
        <v>4504.0950000000003</v>
      </c>
      <c r="L68" s="99">
        <f t="shared" si="19"/>
        <v>5851.8132966190815</v>
      </c>
      <c r="N68" s="84"/>
      <c r="O68"/>
    </row>
    <row r="69" spans="2:15" s="1" customFormat="1" ht="15.6" customHeight="1" x14ac:dyDescent="0.25">
      <c r="B69" s="108" t="s">
        <v>132</v>
      </c>
      <c r="C69" s="133"/>
      <c r="D69" s="133"/>
      <c r="E69" s="133"/>
      <c r="F69" s="134" t="s">
        <v>133</v>
      </c>
      <c r="G69" s="142"/>
      <c r="H69" s="142"/>
      <c r="I69" s="143"/>
      <c r="J69" s="143"/>
      <c r="K69" s="143"/>
      <c r="L69" s="109"/>
      <c r="N69" s="84"/>
      <c r="O69"/>
    </row>
    <row r="70" spans="2:15" s="1" customFormat="1" x14ac:dyDescent="0.25">
      <c r="B70" s="98"/>
      <c r="C70" s="128"/>
      <c r="D70" s="128"/>
      <c r="E70" s="128"/>
      <c r="F70" s="132"/>
      <c r="G70" s="128"/>
      <c r="H70" s="128"/>
      <c r="I70" s="129"/>
      <c r="J70" s="129"/>
      <c r="K70" s="129"/>
      <c r="L70" s="99"/>
      <c r="N70" s="84"/>
      <c r="O70"/>
    </row>
    <row r="71" spans="2:15" s="1" customFormat="1" ht="45" x14ac:dyDescent="0.25">
      <c r="B71" s="98" t="s">
        <v>134</v>
      </c>
      <c r="C71" s="128" t="s">
        <v>33</v>
      </c>
      <c r="D71" s="128" t="s">
        <v>34</v>
      </c>
      <c r="E71" s="128">
        <v>92479</v>
      </c>
      <c r="F71" s="132" t="s">
        <v>135</v>
      </c>
      <c r="G71" s="128" t="s">
        <v>36</v>
      </c>
      <c r="H71" s="128">
        <v>65.400000000000006</v>
      </c>
      <c r="I71" s="129">
        <v>71.97</v>
      </c>
      <c r="J71" s="129">
        <f>I71*(1+BDI!$G$19)</f>
        <v>93.50491118808003</v>
      </c>
      <c r="K71" s="129">
        <f t="shared" ref="K71" si="20">H71*I71</f>
        <v>4706.8380000000006</v>
      </c>
      <c r="L71" s="99">
        <f t="shared" ref="L71" si="21">J71*H71</f>
        <v>6115.2211917004342</v>
      </c>
      <c r="N71" s="84"/>
      <c r="O71"/>
    </row>
    <row r="72" spans="2:15" s="1" customFormat="1" ht="30" x14ac:dyDescent="0.25">
      <c r="B72" s="98" t="s">
        <v>136</v>
      </c>
      <c r="C72" s="128" t="s">
        <v>33</v>
      </c>
      <c r="D72" s="128" t="s">
        <v>34</v>
      </c>
      <c r="E72" s="128">
        <v>94965</v>
      </c>
      <c r="F72" s="132" t="s">
        <v>83</v>
      </c>
      <c r="G72" s="128" t="s">
        <v>44</v>
      </c>
      <c r="H72" s="128">
        <v>5.45</v>
      </c>
      <c r="I72" s="129">
        <v>514.27</v>
      </c>
      <c r="J72" s="129">
        <f>I72*(1+BDI!$G$19)</f>
        <v>668.15021087528021</v>
      </c>
      <c r="K72" s="129">
        <f t="shared" ref="K72:K75" si="22">H72*I72</f>
        <v>2802.7714999999998</v>
      </c>
      <c r="L72" s="99">
        <f t="shared" ref="L72:L75" si="23">J72*H72</f>
        <v>3641.4186492702775</v>
      </c>
      <c r="N72" s="84"/>
      <c r="O72"/>
    </row>
    <row r="73" spans="2:15" s="1" customFormat="1" ht="30" x14ac:dyDescent="0.25">
      <c r="B73" s="98" t="s">
        <v>137</v>
      </c>
      <c r="C73" s="128" t="s">
        <v>33</v>
      </c>
      <c r="D73" s="128" t="s">
        <v>34</v>
      </c>
      <c r="E73" s="128">
        <v>92759</v>
      </c>
      <c r="F73" s="132" t="s">
        <v>114</v>
      </c>
      <c r="G73" s="128" t="s">
        <v>75</v>
      </c>
      <c r="H73" s="128">
        <v>49.3</v>
      </c>
      <c r="I73" s="129">
        <v>13.87</v>
      </c>
      <c r="J73" s="129">
        <f>I73*(1+BDI!$G$19)</f>
        <v>18.020190609680004</v>
      </c>
      <c r="K73" s="129">
        <f t="shared" si="22"/>
        <v>683.79099999999994</v>
      </c>
      <c r="L73" s="99">
        <f t="shared" si="23"/>
        <v>888.39539705722416</v>
      </c>
      <c r="N73" s="84"/>
      <c r="O73"/>
    </row>
    <row r="74" spans="2:15" s="1" customFormat="1" ht="30" x14ac:dyDescent="0.25">
      <c r="B74" s="98" t="s">
        <v>138</v>
      </c>
      <c r="C74" s="128" t="s">
        <v>33</v>
      </c>
      <c r="D74" s="128" t="s">
        <v>34</v>
      </c>
      <c r="E74" s="128">
        <v>92760</v>
      </c>
      <c r="F74" s="132" t="s">
        <v>116</v>
      </c>
      <c r="G74" s="128" t="s">
        <v>75</v>
      </c>
      <c r="H74" s="128">
        <v>1.8</v>
      </c>
      <c r="I74" s="129">
        <v>12.99</v>
      </c>
      <c r="J74" s="129">
        <f>I74*(1+BDI!$G$19)</f>
        <v>16.876876425360006</v>
      </c>
      <c r="K74" s="129">
        <f t="shared" si="22"/>
        <v>23.382000000000001</v>
      </c>
      <c r="L74" s="99">
        <f t="shared" si="23"/>
        <v>30.378377565648012</v>
      </c>
      <c r="N74" s="84"/>
      <c r="O74"/>
    </row>
    <row r="75" spans="2:15" s="1" customFormat="1" ht="15.6" customHeight="1" x14ac:dyDescent="0.25">
      <c r="B75" s="98" t="s">
        <v>139</v>
      </c>
      <c r="C75" s="128" t="s">
        <v>33</v>
      </c>
      <c r="D75" s="128" t="s">
        <v>34</v>
      </c>
      <c r="E75" s="128">
        <v>92763</v>
      </c>
      <c r="F75" s="132" t="s">
        <v>122</v>
      </c>
      <c r="G75" s="128" t="s">
        <v>75</v>
      </c>
      <c r="H75" s="128">
        <v>318.7</v>
      </c>
      <c r="I75" s="129">
        <v>9.09</v>
      </c>
      <c r="J75" s="129">
        <f>I75*(1+BDI!$G$19)</f>
        <v>11.809915835760004</v>
      </c>
      <c r="K75" s="129">
        <f t="shared" si="22"/>
        <v>2896.9829999999997</v>
      </c>
      <c r="L75" s="99">
        <f t="shared" si="23"/>
        <v>3763.8201768567128</v>
      </c>
      <c r="N75" s="84"/>
      <c r="O75"/>
    </row>
    <row r="76" spans="2:15" s="1" customFormat="1" ht="15.6" customHeight="1" x14ac:dyDescent="0.25">
      <c r="B76" s="108" t="s">
        <v>140</v>
      </c>
      <c r="C76" s="133"/>
      <c r="D76" s="133"/>
      <c r="E76" s="133"/>
      <c r="F76" s="134" t="s">
        <v>141</v>
      </c>
      <c r="G76" s="142"/>
      <c r="H76" s="142"/>
      <c r="I76" s="143"/>
      <c r="J76" s="143"/>
      <c r="K76" s="143"/>
      <c r="L76" s="109"/>
      <c r="N76" s="84"/>
      <c r="O76"/>
    </row>
    <row r="77" spans="2:15" s="1" customFormat="1" x14ac:dyDescent="0.25">
      <c r="B77" s="98"/>
      <c r="C77" s="128"/>
      <c r="D77" s="128"/>
      <c r="E77" s="128"/>
      <c r="F77" s="132"/>
      <c r="G77" s="128"/>
      <c r="H77" s="128"/>
      <c r="I77" s="129"/>
      <c r="J77" s="129"/>
      <c r="K77" s="129"/>
      <c r="L77" s="99"/>
      <c r="N77" s="84"/>
      <c r="O77"/>
    </row>
    <row r="78" spans="2:15" s="1" customFormat="1" ht="30" x14ac:dyDescent="0.25">
      <c r="B78" s="98" t="s">
        <v>142</v>
      </c>
      <c r="C78" s="128" t="s">
        <v>33</v>
      </c>
      <c r="D78" s="128" t="s">
        <v>34</v>
      </c>
      <c r="E78" s="128">
        <v>92263</v>
      </c>
      <c r="F78" s="132" t="s">
        <v>143</v>
      </c>
      <c r="G78" s="128" t="s">
        <v>36</v>
      </c>
      <c r="H78" s="128">
        <v>36.74</v>
      </c>
      <c r="I78" s="129">
        <v>182.74</v>
      </c>
      <c r="J78" s="129">
        <f>I78*(1+BDI!$G$19)</f>
        <v>237.41958413936007</v>
      </c>
      <c r="K78" s="129">
        <f t="shared" ref="K78" si="24">H78*I78</f>
        <v>6713.8676000000005</v>
      </c>
      <c r="L78" s="99">
        <f t="shared" ref="L78" si="25">J78*H78</f>
        <v>8722.7955212800898</v>
      </c>
      <c r="N78" s="84"/>
      <c r="O78"/>
    </row>
    <row r="79" spans="2:15" s="1" customFormat="1" ht="45" x14ac:dyDescent="0.25">
      <c r="B79" s="98" t="s">
        <v>144</v>
      </c>
      <c r="C79" s="128" t="s">
        <v>33</v>
      </c>
      <c r="D79" s="128" t="s">
        <v>34</v>
      </c>
      <c r="E79" s="128">
        <v>99434</v>
      </c>
      <c r="F79" s="132" t="s">
        <v>145</v>
      </c>
      <c r="G79" s="128" t="s">
        <v>44</v>
      </c>
      <c r="H79" s="128">
        <v>18.27</v>
      </c>
      <c r="I79" s="129">
        <v>858.36</v>
      </c>
      <c r="J79" s="129">
        <f>I79*(1+BDI!$G$19)</f>
        <v>1115.1990491510403</v>
      </c>
      <c r="K79" s="129">
        <f t="shared" ref="K79:K83" si="26">H79*I79</f>
        <v>15682.2372</v>
      </c>
      <c r="L79" s="99">
        <f t="shared" ref="L79:L83" si="27">J79*H79</f>
        <v>20374.686627989508</v>
      </c>
      <c r="N79" s="84"/>
      <c r="O79"/>
    </row>
    <row r="80" spans="2:15" s="1" customFormat="1" ht="30" x14ac:dyDescent="0.25">
      <c r="B80" s="98" t="s">
        <v>146</v>
      </c>
      <c r="C80" s="128" t="s">
        <v>33</v>
      </c>
      <c r="D80" s="128" t="s">
        <v>34</v>
      </c>
      <c r="E80" s="128">
        <v>92768</v>
      </c>
      <c r="F80" s="132" t="s">
        <v>147</v>
      </c>
      <c r="G80" s="128" t="s">
        <v>75</v>
      </c>
      <c r="H80" s="128">
        <v>108.5</v>
      </c>
      <c r="I80" s="129">
        <v>13.34</v>
      </c>
      <c r="J80" s="129">
        <f>I80*(1+BDI!$G$19)</f>
        <v>17.331603657760006</v>
      </c>
      <c r="K80" s="129">
        <f t="shared" si="26"/>
        <v>1447.3899999999999</v>
      </c>
      <c r="L80" s="99">
        <f t="shared" si="27"/>
        <v>1880.4789968669606</v>
      </c>
      <c r="N80" s="84"/>
      <c r="O80"/>
    </row>
    <row r="81" spans="2:15" s="1" customFormat="1" ht="30" x14ac:dyDescent="0.25">
      <c r="B81" s="98" t="s">
        <v>148</v>
      </c>
      <c r="C81" s="128" t="s">
        <v>33</v>
      </c>
      <c r="D81" s="128" t="s">
        <v>34</v>
      </c>
      <c r="E81" s="128">
        <v>92769</v>
      </c>
      <c r="F81" s="132" t="s">
        <v>149</v>
      </c>
      <c r="G81" s="128" t="s">
        <v>75</v>
      </c>
      <c r="H81" s="128">
        <v>407.6</v>
      </c>
      <c r="I81" s="129">
        <v>12.47</v>
      </c>
      <c r="J81" s="129">
        <f>I81*(1+BDI!$G$19)</f>
        <v>16.201281680080005</v>
      </c>
      <c r="K81" s="129">
        <f t="shared" si="26"/>
        <v>5082.7720000000008</v>
      </c>
      <c r="L81" s="99">
        <f t="shared" si="27"/>
        <v>6603.6424128006101</v>
      </c>
      <c r="N81" s="84"/>
      <c r="O81"/>
    </row>
    <row r="82" spans="2:15" s="1" customFormat="1" ht="30" x14ac:dyDescent="0.25">
      <c r="B82" s="98" t="s">
        <v>150</v>
      </c>
      <c r="C82" s="128" t="s">
        <v>33</v>
      </c>
      <c r="D82" s="128" t="s">
        <v>34</v>
      </c>
      <c r="E82" s="128">
        <v>92770</v>
      </c>
      <c r="F82" s="132" t="s">
        <v>151</v>
      </c>
      <c r="G82" s="128" t="s">
        <v>75</v>
      </c>
      <c r="H82" s="128">
        <v>220.5</v>
      </c>
      <c r="I82" s="129">
        <v>11.64</v>
      </c>
      <c r="J82" s="129">
        <f>I82*(1+BDI!$G$19)</f>
        <v>15.122928528960005</v>
      </c>
      <c r="K82" s="129">
        <f t="shared" si="26"/>
        <v>2566.6200000000003</v>
      </c>
      <c r="L82" s="99">
        <f t="shared" si="27"/>
        <v>3334.6057406356808</v>
      </c>
      <c r="N82" s="84"/>
      <c r="O82"/>
    </row>
    <row r="83" spans="2:15" s="1" customFormat="1" ht="15.6" customHeight="1" x14ac:dyDescent="0.25">
      <c r="B83" s="98" t="s">
        <v>152</v>
      </c>
      <c r="C83" s="128" t="s">
        <v>48</v>
      </c>
      <c r="D83" s="128" t="s">
        <v>49</v>
      </c>
      <c r="E83" s="128" t="s">
        <v>153</v>
      </c>
      <c r="F83" s="132" t="s">
        <v>154</v>
      </c>
      <c r="G83" s="128" t="s">
        <v>155</v>
      </c>
      <c r="H83" s="128">
        <v>176.63</v>
      </c>
      <c r="I83" s="129">
        <v>90.62</v>
      </c>
      <c r="J83" s="129">
        <f>I83*(1+BDI!$G$19)</f>
        <v>117.73537657168004</v>
      </c>
      <c r="K83" s="129">
        <f t="shared" si="26"/>
        <v>16006.2106</v>
      </c>
      <c r="L83" s="99">
        <f t="shared" si="27"/>
        <v>20795.599563855845</v>
      </c>
      <c r="N83" s="84"/>
      <c r="O83"/>
    </row>
    <row r="84" spans="2:15" s="1" customFormat="1" ht="15.6" customHeight="1" x14ac:dyDescent="0.25">
      <c r="B84" s="108" t="s">
        <v>156</v>
      </c>
      <c r="C84" s="133"/>
      <c r="D84" s="133"/>
      <c r="E84" s="133"/>
      <c r="F84" s="134" t="s">
        <v>157</v>
      </c>
      <c r="G84" s="142"/>
      <c r="H84" s="142"/>
      <c r="I84" s="143"/>
      <c r="J84" s="143"/>
      <c r="K84" s="143"/>
      <c r="L84" s="109"/>
      <c r="N84" s="84"/>
      <c r="O84"/>
    </row>
    <row r="85" spans="2:15" s="1" customFormat="1" x14ac:dyDescent="0.25">
      <c r="B85" s="98"/>
      <c r="C85" s="128"/>
      <c r="D85" s="128"/>
      <c r="E85" s="128"/>
      <c r="F85" s="132"/>
      <c r="G85" s="128"/>
      <c r="H85" s="128"/>
      <c r="I85" s="129"/>
      <c r="J85" s="129"/>
      <c r="K85" s="129"/>
      <c r="L85" s="99"/>
      <c r="N85" s="84"/>
      <c r="O85"/>
    </row>
    <row r="86" spans="2:15" s="1" customFormat="1" ht="30" x14ac:dyDescent="0.25">
      <c r="B86" s="98" t="s">
        <v>158</v>
      </c>
      <c r="C86" s="128" t="s">
        <v>33</v>
      </c>
      <c r="D86" s="128" t="s">
        <v>38</v>
      </c>
      <c r="E86" s="128">
        <v>150205</v>
      </c>
      <c r="F86" s="132" t="s">
        <v>159</v>
      </c>
      <c r="G86" s="128" t="s">
        <v>160</v>
      </c>
      <c r="H86" s="128">
        <v>2564.37</v>
      </c>
      <c r="I86" s="129">
        <v>21.16</v>
      </c>
      <c r="J86" s="129">
        <f>I86*(1+BDI!$G$19)</f>
        <v>27.491509250240007</v>
      </c>
      <c r="K86" s="129">
        <f t="shared" ref="K86" si="28">H86*I86</f>
        <v>54262.069199999998</v>
      </c>
      <c r="L86" s="99">
        <f t="shared" ref="L86" si="29">J86*H86</f>
        <v>70498.40157603797</v>
      </c>
      <c r="N86" s="84"/>
      <c r="O86"/>
    </row>
    <row r="87" spans="2:15" s="1" customFormat="1" x14ac:dyDescent="0.25">
      <c r="B87" s="98" t="s">
        <v>161</v>
      </c>
      <c r="C87" s="128" t="s">
        <v>33</v>
      </c>
      <c r="D87" s="128" t="s">
        <v>38</v>
      </c>
      <c r="E87" s="128">
        <v>261609</v>
      </c>
      <c r="F87" s="132" t="s">
        <v>162</v>
      </c>
      <c r="G87" s="128" t="s">
        <v>155</v>
      </c>
      <c r="H87" s="128">
        <v>202.53</v>
      </c>
      <c r="I87" s="129">
        <v>12.3</v>
      </c>
      <c r="J87" s="129">
        <f>I87*(1+BDI!$G$19)</f>
        <v>15.980414167200005</v>
      </c>
      <c r="K87" s="129">
        <f t="shared" ref="K87:K88" si="30">H87*I87</f>
        <v>2491.1190000000001</v>
      </c>
      <c r="L87" s="99">
        <f t="shared" ref="L87:L88" si="31">J87*H87</f>
        <v>3236.513281283017</v>
      </c>
      <c r="N87" s="84"/>
      <c r="O87"/>
    </row>
    <row r="88" spans="2:15" s="1" customFormat="1" ht="15.6" customHeight="1" x14ac:dyDescent="0.25">
      <c r="B88" s="98" t="s">
        <v>163</v>
      </c>
      <c r="C88" s="128" t="s">
        <v>33</v>
      </c>
      <c r="D88" s="128" t="s">
        <v>38</v>
      </c>
      <c r="E88" s="128">
        <v>150204</v>
      </c>
      <c r="F88" s="132" t="s">
        <v>164</v>
      </c>
      <c r="G88" s="128" t="s">
        <v>160</v>
      </c>
      <c r="H88" s="128">
        <v>2277.69</v>
      </c>
      <c r="I88" s="129">
        <v>17.34</v>
      </c>
      <c r="J88" s="129">
        <f>I88*(1+BDI!$G$19)</f>
        <v>22.528486313760006</v>
      </c>
      <c r="K88" s="129">
        <f t="shared" si="30"/>
        <v>39495.1446</v>
      </c>
      <c r="L88" s="99">
        <f t="shared" si="31"/>
        <v>51312.907991988031</v>
      </c>
      <c r="N88" s="84"/>
      <c r="O88"/>
    </row>
    <row r="89" spans="2:15" s="1" customFormat="1" ht="15.6" customHeight="1" x14ac:dyDescent="0.25">
      <c r="B89" s="106" t="s">
        <v>165</v>
      </c>
      <c r="C89" s="130"/>
      <c r="D89" s="130"/>
      <c r="E89" s="130"/>
      <c r="F89" s="131" t="s">
        <v>166</v>
      </c>
      <c r="G89" s="140"/>
      <c r="H89" s="140"/>
      <c r="I89" s="141"/>
      <c r="J89" s="141"/>
      <c r="K89" s="141"/>
      <c r="L89" s="107">
        <f>SUM(L92:L108)</f>
        <v>122593.13431136557</v>
      </c>
      <c r="N89" s="84"/>
      <c r="O89"/>
    </row>
    <row r="90" spans="2:15" s="1" customFormat="1" ht="15.6" customHeight="1" x14ac:dyDescent="0.25">
      <c r="B90" s="98"/>
      <c r="C90" s="128"/>
      <c r="D90" s="128"/>
      <c r="E90" s="128"/>
      <c r="F90" s="132"/>
      <c r="G90" s="128"/>
      <c r="H90" s="128"/>
      <c r="I90" s="129"/>
      <c r="J90" s="129"/>
      <c r="K90" s="129"/>
      <c r="L90" s="99"/>
      <c r="N90" s="84"/>
      <c r="O90"/>
    </row>
    <row r="91" spans="2:15" s="1" customFormat="1" ht="15.6" customHeight="1" x14ac:dyDescent="0.25">
      <c r="B91" s="108" t="s">
        <v>167</v>
      </c>
      <c r="C91" s="133"/>
      <c r="D91" s="133"/>
      <c r="E91" s="133"/>
      <c r="F91" s="134" t="s">
        <v>168</v>
      </c>
      <c r="G91" s="142"/>
      <c r="H91" s="142"/>
      <c r="I91" s="143"/>
      <c r="J91" s="143"/>
      <c r="K91" s="143"/>
      <c r="L91" s="109"/>
      <c r="N91" s="84"/>
      <c r="O91"/>
    </row>
    <row r="92" spans="2:15" s="1" customFormat="1" x14ac:dyDescent="0.25">
      <c r="B92" s="98"/>
      <c r="C92" s="128"/>
      <c r="D92" s="128"/>
      <c r="E92" s="128"/>
      <c r="F92" s="132"/>
      <c r="G92" s="128"/>
      <c r="H92" s="128"/>
      <c r="I92" s="129"/>
      <c r="J92" s="129"/>
      <c r="K92" s="129"/>
      <c r="L92" s="99"/>
      <c r="N92" s="84"/>
      <c r="O92"/>
    </row>
    <row r="93" spans="2:15" s="1" customFormat="1" ht="45" x14ac:dyDescent="0.25">
      <c r="B93" s="98" t="s">
        <v>169</v>
      </c>
      <c r="C93" s="128" t="s">
        <v>33</v>
      </c>
      <c r="D93" s="128" t="s">
        <v>34</v>
      </c>
      <c r="E93" s="128">
        <v>103346</v>
      </c>
      <c r="F93" s="132" t="s">
        <v>170</v>
      </c>
      <c r="G93" s="128" t="s">
        <v>36</v>
      </c>
      <c r="H93" s="128">
        <v>169.86</v>
      </c>
      <c r="I93" s="129">
        <v>100.66</v>
      </c>
      <c r="J93" s="129">
        <f>I93*(1+BDI!$G$19)</f>
        <v>130.77955203824004</v>
      </c>
      <c r="K93" s="129">
        <f t="shared" ref="K93" si="32">H93*I93</f>
        <v>17098.107599999999</v>
      </c>
      <c r="L93" s="99">
        <f t="shared" ref="L93" si="33">J93*H93</f>
        <v>22214.214709215456</v>
      </c>
      <c r="N93" s="84"/>
      <c r="O93"/>
    </row>
    <row r="94" spans="2:15" s="1" customFormat="1" ht="45" x14ac:dyDescent="0.25">
      <c r="B94" s="98" t="s">
        <v>171</v>
      </c>
      <c r="C94" s="128" t="s">
        <v>33</v>
      </c>
      <c r="D94" s="128" t="s">
        <v>34</v>
      </c>
      <c r="E94" s="128">
        <v>103356</v>
      </c>
      <c r="F94" s="132" t="s">
        <v>172</v>
      </c>
      <c r="G94" s="128" t="s">
        <v>36</v>
      </c>
      <c r="H94" s="128">
        <v>159.65</v>
      </c>
      <c r="I94" s="129">
        <v>67.180000000000007</v>
      </c>
      <c r="J94" s="129">
        <f>I94*(1+BDI!$G$19)</f>
        <v>87.281644207520031</v>
      </c>
      <c r="K94" s="129">
        <f t="shared" ref="K94:K95" si="34">H94*I94</f>
        <v>10725.287000000002</v>
      </c>
      <c r="L94" s="99">
        <f t="shared" ref="L94:L95" si="35">J94*H94</f>
        <v>13934.514497730574</v>
      </c>
      <c r="N94" s="84"/>
      <c r="O94"/>
    </row>
    <row r="95" spans="2:15" s="1" customFormat="1" ht="15.6" customHeight="1" x14ac:dyDescent="0.25">
      <c r="B95" s="98" t="s">
        <v>173</v>
      </c>
      <c r="C95" s="128" t="s">
        <v>33</v>
      </c>
      <c r="D95" s="128" t="s">
        <v>34</v>
      </c>
      <c r="E95" s="128">
        <v>103348</v>
      </c>
      <c r="F95" s="132" t="s">
        <v>174</v>
      </c>
      <c r="G95" s="128" t="s">
        <v>36</v>
      </c>
      <c r="H95" s="128">
        <v>7.83</v>
      </c>
      <c r="I95" s="129">
        <v>77.849999999999994</v>
      </c>
      <c r="J95" s="129">
        <f>I95*(1+BDI!$G$19)</f>
        <v>101.14432869240002</v>
      </c>
      <c r="K95" s="129">
        <f t="shared" si="34"/>
        <v>609.56549999999993</v>
      </c>
      <c r="L95" s="99">
        <f t="shared" si="35"/>
        <v>791.96009366149224</v>
      </c>
      <c r="N95" s="84"/>
      <c r="O95"/>
    </row>
    <row r="96" spans="2:15" s="1" customFormat="1" ht="15.6" customHeight="1" x14ac:dyDescent="0.25">
      <c r="B96" s="108" t="s">
        <v>175</v>
      </c>
      <c r="C96" s="133"/>
      <c r="D96" s="133"/>
      <c r="E96" s="133"/>
      <c r="F96" s="134" t="s">
        <v>176</v>
      </c>
      <c r="G96" s="142"/>
      <c r="H96" s="142"/>
      <c r="I96" s="143"/>
      <c r="J96" s="143"/>
      <c r="K96" s="143"/>
      <c r="L96" s="109"/>
      <c r="N96" s="84"/>
      <c r="O96"/>
    </row>
    <row r="97" spans="2:15" s="1" customFormat="1" x14ac:dyDescent="0.25">
      <c r="B97" s="98"/>
      <c r="C97" s="128"/>
      <c r="D97" s="128"/>
      <c r="E97" s="128"/>
      <c r="F97" s="132"/>
      <c r="G97" s="128"/>
      <c r="H97" s="128"/>
      <c r="I97" s="129"/>
      <c r="J97" s="129"/>
      <c r="K97" s="129"/>
      <c r="L97" s="99"/>
      <c r="N97" s="84"/>
      <c r="O97"/>
    </row>
    <row r="98" spans="2:15" s="1" customFormat="1" ht="45" x14ac:dyDescent="0.25">
      <c r="B98" s="98" t="s">
        <v>177</v>
      </c>
      <c r="C98" s="128" t="s">
        <v>33</v>
      </c>
      <c r="D98" s="128" t="s">
        <v>34</v>
      </c>
      <c r="E98" s="128">
        <v>87879</v>
      </c>
      <c r="F98" s="132" t="s">
        <v>178</v>
      </c>
      <c r="G98" s="128" t="s">
        <v>36</v>
      </c>
      <c r="H98" s="128">
        <v>766.7</v>
      </c>
      <c r="I98" s="129">
        <v>4.4000000000000004</v>
      </c>
      <c r="J98" s="129">
        <f>I98*(1+BDI!$G$19)</f>
        <v>5.7165709216000025</v>
      </c>
      <c r="K98" s="129">
        <f t="shared" ref="K98" si="36">H98*I98</f>
        <v>3373.4800000000005</v>
      </c>
      <c r="L98" s="99">
        <f t="shared" ref="L98" si="37">J98*H98</f>
        <v>4382.8949255907219</v>
      </c>
      <c r="N98" s="84"/>
      <c r="O98"/>
    </row>
    <row r="99" spans="2:15" s="1" customFormat="1" ht="45" x14ac:dyDescent="0.25">
      <c r="B99" s="98" t="s">
        <v>179</v>
      </c>
      <c r="C99" s="128" t="s">
        <v>33</v>
      </c>
      <c r="D99" s="128" t="s">
        <v>34</v>
      </c>
      <c r="E99" s="128">
        <v>104233</v>
      </c>
      <c r="F99" s="132" t="s">
        <v>180</v>
      </c>
      <c r="G99" s="128" t="s">
        <v>36</v>
      </c>
      <c r="H99" s="128">
        <v>339.28</v>
      </c>
      <c r="I99" s="129">
        <v>39.020000000000003</v>
      </c>
      <c r="J99" s="129">
        <f>I99*(1+BDI!$G$19)</f>
        <v>50.695590309280021</v>
      </c>
      <c r="K99" s="129">
        <f t="shared" ref="K99:K108" si="38">H99*I99</f>
        <v>13238.705599999999</v>
      </c>
      <c r="L99" s="99">
        <f t="shared" ref="L99:L108" si="39">J99*H99</f>
        <v>17199.999880132524</v>
      </c>
      <c r="N99" s="84"/>
      <c r="O99"/>
    </row>
    <row r="100" spans="2:15" s="1" customFormat="1" ht="45" x14ac:dyDescent="0.25">
      <c r="B100" s="98" t="s">
        <v>181</v>
      </c>
      <c r="C100" s="128" t="s">
        <v>33</v>
      </c>
      <c r="D100" s="128" t="s">
        <v>34</v>
      </c>
      <c r="E100" s="128">
        <v>104955</v>
      </c>
      <c r="F100" s="132" t="s">
        <v>182</v>
      </c>
      <c r="G100" s="128" t="s">
        <v>36</v>
      </c>
      <c r="H100" s="128">
        <v>318.89999999999998</v>
      </c>
      <c r="I100" s="129">
        <v>42.79</v>
      </c>
      <c r="J100" s="129">
        <f>I100*(1+BDI!$G$19)</f>
        <v>55.593652212560016</v>
      </c>
      <c r="K100" s="129">
        <f t="shared" si="38"/>
        <v>13645.730999999998</v>
      </c>
      <c r="L100" s="99">
        <f t="shared" si="39"/>
        <v>17728.815690585387</v>
      </c>
      <c r="N100" s="84"/>
      <c r="O100"/>
    </row>
    <row r="101" spans="2:15" s="1" customFormat="1" ht="45" x14ac:dyDescent="0.25">
      <c r="B101" s="98" t="s">
        <v>183</v>
      </c>
      <c r="C101" s="128" t="s">
        <v>33</v>
      </c>
      <c r="D101" s="128" t="s">
        <v>34</v>
      </c>
      <c r="E101" s="128">
        <v>87532</v>
      </c>
      <c r="F101" s="132" t="s">
        <v>184</v>
      </c>
      <c r="G101" s="128" t="s">
        <v>36</v>
      </c>
      <c r="H101" s="128">
        <v>112.19</v>
      </c>
      <c r="I101" s="129">
        <v>40.53</v>
      </c>
      <c r="J101" s="129">
        <f>I101*(1+BDI!$G$19)</f>
        <v>52.657413511920019</v>
      </c>
      <c r="K101" s="129">
        <f t="shared" si="38"/>
        <v>4547.0607</v>
      </c>
      <c r="L101" s="99">
        <f t="shared" si="39"/>
        <v>5907.6352219023065</v>
      </c>
      <c r="N101" s="84"/>
      <c r="O101"/>
    </row>
    <row r="102" spans="2:15" s="1" customFormat="1" ht="30" x14ac:dyDescent="0.25">
      <c r="B102" s="98" t="s">
        <v>185</v>
      </c>
      <c r="C102" s="128" t="s">
        <v>33</v>
      </c>
      <c r="D102" s="128" t="s">
        <v>49</v>
      </c>
      <c r="E102" s="128" t="s">
        <v>186</v>
      </c>
      <c r="F102" s="132" t="s">
        <v>187</v>
      </c>
      <c r="G102" s="128" t="s">
        <v>36</v>
      </c>
      <c r="H102" s="128">
        <v>63.1</v>
      </c>
      <c r="I102" s="129">
        <v>154.91</v>
      </c>
      <c r="J102" s="129">
        <f>I102*(1+BDI!$G$19)</f>
        <v>201.26227306024006</v>
      </c>
      <c r="K102" s="129">
        <f t="shared" si="38"/>
        <v>9774.8209999999999</v>
      </c>
      <c r="L102" s="99">
        <f t="shared" si="39"/>
        <v>12699.649430101148</v>
      </c>
      <c r="N102" s="84"/>
      <c r="O102"/>
    </row>
    <row r="103" spans="2:15" s="1" customFormat="1" ht="30" x14ac:dyDescent="0.25">
      <c r="B103" s="98" t="s">
        <v>188</v>
      </c>
      <c r="C103" s="128" t="s">
        <v>33</v>
      </c>
      <c r="D103" s="128" t="s">
        <v>49</v>
      </c>
      <c r="E103" s="128" t="s">
        <v>189</v>
      </c>
      <c r="F103" s="132" t="s">
        <v>190</v>
      </c>
      <c r="G103" s="128" t="s">
        <v>36</v>
      </c>
      <c r="H103" s="128">
        <v>4.8</v>
      </c>
      <c r="I103" s="129">
        <v>210.75</v>
      </c>
      <c r="J103" s="129">
        <f>I103*(1+BDI!$G$19)</f>
        <v>273.81075493800006</v>
      </c>
      <c r="K103" s="129">
        <f t="shared" si="38"/>
        <v>1011.5999999999999</v>
      </c>
      <c r="L103" s="99">
        <f t="shared" si="39"/>
        <v>1314.2916237024003</v>
      </c>
      <c r="N103" s="84"/>
      <c r="O103"/>
    </row>
    <row r="104" spans="2:15" s="1" customFormat="1" ht="30" x14ac:dyDescent="0.25">
      <c r="B104" s="98" t="s">
        <v>191</v>
      </c>
      <c r="C104" s="128" t="s">
        <v>33</v>
      </c>
      <c r="D104" s="128" t="s">
        <v>49</v>
      </c>
      <c r="E104" s="128" t="s">
        <v>192</v>
      </c>
      <c r="F104" s="132" t="s">
        <v>1002</v>
      </c>
      <c r="G104" s="128" t="s">
        <v>36</v>
      </c>
      <c r="H104" s="128">
        <v>11.34</v>
      </c>
      <c r="I104" s="129">
        <v>154.91</v>
      </c>
      <c r="J104" s="129">
        <f>I104*(1+BDI!$G$19)</f>
        <v>201.26227306024006</v>
      </c>
      <c r="K104" s="129">
        <f t="shared" si="38"/>
        <v>1756.6794</v>
      </c>
      <c r="L104" s="99">
        <f t="shared" si="39"/>
        <v>2282.3141765031223</v>
      </c>
      <c r="N104" s="84"/>
      <c r="O104"/>
    </row>
    <row r="105" spans="2:15" s="1" customFormat="1" ht="30" x14ac:dyDescent="0.25">
      <c r="B105" s="98" t="s">
        <v>193</v>
      </c>
      <c r="C105" s="128" t="s">
        <v>33</v>
      </c>
      <c r="D105" s="128" t="s">
        <v>49</v>
      </c>
      <c r="E105" s="128" t="s">
        <v>194</v>
      </c>
      <c r="F105" s="132" t="s">
        <v>195</v>
      </c>
      <c r="G105" s="128" t="s">
        <v>36</v>
      </c>
      <c r="H105" s="128">
        <v>51.93</v>
      </c>
      <c r="I105" s="129">
        <v>177.24</v>
      </c>
      <c r="J105" s="129">
        <f>I105*(1+BDI!$G$19)</f>
        <v>230.27387048736009</v>
      </c>
      <c r="K105" s="129">
        <f t="shared" si="38"/>
        <v>9204.0732000000007</v>
      </c>
      <c r="L105" s="99">
        <f t="shared" si="39"/>
        <v>11958.122094408609</v>
      </c>
      <c r="N105" s="84"/>
      <c r="O105"/>
    </row>
    <row r="106" spans="2:15" s="1" customFormat="1" ht="30" x14ac:dyDescent="0.25">
      <c r="B106" s="98" t="s">
        <v>196</v>
      </c>
      <c r="C106" s="128" t="s">
        <v>33</v>
      </c>
      <c r="D106" s="128" t="s">
        <v>49</v>
      </c>
      <c r="E106" s="128" t="s">
        <v>197</v>
      </c>
      <c r="F106" s="132" t="s">
        <v>198</v>
      </c>
      <c r="G106" s="128" t="s">
        <v>36</v>
      </c>
      <c r="H106" s="128">
        <v>6.28</v>
      </c>
      <c r="I106" s="129">
        <v>226.7</v>
      </c>
      <c r="J106" s="129">
        <f>I106*(1+BDI!$G$19)</f>
        <v>294.53332452880005</v>
      </c>
      <c r="K106" s="129">
        <f t="shared" si="38"/>
        <v>1423.6759999999999</v>
      </c>
      <c r="L106" s="99">
        <f t="shared" si="39"/>
        <v>1849.6692780408644</v>
      </c>
      <c r="N106" s="84"/>
      <c r="O106"/>
    </row>
    <row r="107" spans="2:15" s="1" customFormat="1" ht="15.6" customHeight="1" x14ac:dyDescent="0.25">
      <c r="B107" s="98" t="s">
        <v>199</v>
      </c>
      <c r="C107" s="128" t="s">
        <v>33</v>
      </c>
      <c r="D107" s="128" t="s">
        <v>38</v>
      </c>
      <c r="E107" s="128">
        <v>201410</v>
      </c>
      <c r="F107" s="132" t="s">
        <v>200</v>
      </c>
      <c r="G107" s="128" t="s">
        <v>155</v>
      </c>
      <c r="H107" s="128">
        <v>14.28</v>
      </c>
      <c r="I107" s="129">
        <v>66.540000000000006</v>
      </c>
      <c r="J107" s="129">
        <f>I107*(1+BDI!$G$19)</f>
        <v>86.450142982560038</v>
      </c>
      <c r="K107" s="129">
        <f t="shared" si="38"/>
        <v>950.19120000000009</v>
      </c>
      <c r="L107" s="99">
        <f t="shared" si="39"/>
        <v>1234.5080417909573</v>
      </c>
      <c r="N107" s="84"/>
      <c r="O107"/>
    </row>
    <row r="108" spans="2:15" s="1" customFormat="1" ht="30" x14ac:dyDescent="0.25">
      <c r="B108" s="98" t="s">
        <v>201</v>
      </c>
      <c r="C108" s="128" t="s">
        <v>48</v>
      </c>
      <c r="D108" s="128" t="s">
        <v>49</v>
      </c>
      <c r="E108" s="128" t="s">
        <v>202</v>
      </c>
      <c r="F108" s="132" t="s">
        <v>1007</v>
      </c>
      <c r="G108" s="128" t="s">
        <v>203</v>
      </c>
      <c r="H108" s="128">
        <v>1</v>
      </c>
      <c r="I108" s="129">
        <v>7000</v>
      </c>
      <c r="J108" s="129">
        <f>I108*(1+BDI!$G$19)</f>
        <v>9094.5446480000028</v>
      </c>
      <c r="K108" s="129">
        <f t="shared" si="38"/>
        <v>7000</v>
      </c>
      <c r="L108" s="99">
        <f t="shared" si="39"/>
        <v>9094.5446480000028</v>
      </c>
      <c r="N108" s="84"/>
      <c r="O108"/>
    </row>
    <row r="109" spans="2:15" s="1" customFormat="1" ht="15.75" x14ac:dyDescent="0.25">
      <c r="B109" s="106" t="s">
        <v>204</v>
      </c>
      <c r="C109" s="130"/>
      <c r="D109" s="130"/>
      <c r="E109" s="130"/>
      <c r="F109" s="131" t="s">
        <v>205</v>
      </c>
      <c r="G109" s="140"/>
      <c r="H109" s="140"/>
      <c r="I109" s="141"/>
      <c r="J109" s="141"/>
      <c r="K109" s="141"/>
      <c r="L109" s="107">
        <f>SUM(L111:L124)</f>
        <v>130865.65580899359</v>
      </c>
      <c r="N109" s="84"/>
      <c r="O109"/>
    </row>
    <row r="110" spans="2:15" s="1" customFormat="1" x14ac:dyDescent="0.25">
      <c r="B110" s="98"/>
      <c r="C110" s="128"/>
      <c r="D110" s="128"/>
      <c r="E110" s="128"/>
      <c r="F110" s="132"/>
      <c r="G110" s="128"/>
      <c r="H110" s="128"/>
      <c r="I110" s="129"/>
      <c r="J110" s="129"/>
      <c r="K110" s="129"/>
      <c r="L110" s="99"/>
      <c r="N110" s="84"/>
      <c r="O110"/>
    </row>
    <row r="111" spans="2:15" s="1" customFormat="1" ht="30" x14ac:dyDescent="0.25">
      <c r="B111" s="98" t="s">
        <v>206</v>
      </c>
      <c r="C111" s="128" t="s">
        <v>33</v>
      </c>
      <c r="D111" s="128" t="s">
        <v>34</v>
      </c>
      <c r="E111" s="128">
        <v>93382</v>
      </c>
      <c r="F111" s="132" t="s">
        <v>207</v>
      </c>
      <c r="G111" s="128" t="s">
        <v>44</v>
      </c>
      <c r="H111" s="128">
        <v>50.74</v>
      </c>
      <c r="I111" s="129">
        <v>23.87</v>
      </c>
      <c r="J111" s="129">
        <f>I111*(1+BDI!$G$19)</f>
        <v>31.01239724968001</v>
      </c>
      <c r="K111" s="129">
        <f t="shared" ref="K111" si="40">H111*I111</f>
        <v>1211.1638</v>
      </c>
      <c r="L111" s="99">
        <f t="shared" ref="L111" si="41">J111*H111</f>
        <v>1573.5690364487639</v>
      </c>
      <c r="N111" s="84"/>
      <c r="O111"/>
    </row>
    <row r="112" spans="2:15" s="1" customFormat="1" ht="30" x14ac:dyDescent="0.25">
      <c r="B112" s="98" t="s">
        <v>208</v>
      </c>
      <c r="C112" s="128" t="s">
        <v>33</v>
      </c>
      <c r="D112" s="128" t="s">
        <v>34</v>
      </c>
      <c r="E112" s="128">
        <v>95241</v>
      </c>
      <c r="F112" s="132" t="s">
        <v>209</v>
      </c>
      <c r="G112" s="128" t="s">
        <v>36</v>
      </c>
      <c r="H112" s="128">
        <v>163.19999999999999</v>
      </c>
      <c r="I112" s="129">
        <v>37.89</v>
      </c>
      <c r="J112" s="129">
        <f>I112*(1+BDI!$G$19)</f>
        <v>49.227470958960012</v>
      </c>
      <c r="K112" s="129">
        <f t="shared" ref="K112:K124" si="42">H112*I112</f>
        <v>6183.6479999999992</v>
      </c>
      <c r="L112" s="99">
        <f t="shared" ref="L112:L124" si="43">J112*H112</f>
        <v>8033.9232605022735</v>
      </c>
      <c r="N112" s="84"/>
      <c r="O112"/>
    </row>
    <row r="113" spans="2:15" s="1" customFormat="1" ht="45" x14ac:dyDescent="0.25">
      <c r="B113" s="98" t="s">
        <v>210</v>
      </c>
      <c r="C113" s="128" t="s">
        <v>33</v>
      </c>
      <c r="D113" s="128" t="s">
        <v>34</v>
      </c>
      <c r="E113" s="128">
        <v>87755</v>
      </c>
      <c r="F113" s="132" t="s">
        <v>211</v>
      </c>
      <c r="G113" s="128" t="s">
        <v>36</v>
      </c>
      <c r="H113" s="128">
        <v>16.75</v>
      </c>
      <c r="I113" s="129">
        <v>50.02</v>
      </c>
      <c r="J113" s="129">
        <f>I113*(1+BDI!$G$19)</f>
        <v>64.987017613280017</v>
      </c>
      <c r="K113" s="129">
        <f t="shared" si="42"/>
        <v>837.83500000000004</v>
      </c>
      <c r="L113" s="99">
        <f t="shared" si="43"/>
        <v>1088.5325450224402</v>
      </c>
      <c r="N113" s="84"/>
      <c r="O113"/>
    </row>
    <row r="114" spans="2:15" s="1" customFormat="1" ht="45" x14ac:dyDescent="0.25">
      <c r="B114" s="98" t="s">
        <v>212</v>
      </c>
      <c r="C114" s="128" t="s">
        <v>33</v>
      </c>
      <c r="D114" s="128" t="s">
        <v>34</v>
      </c>
      <c r="E114" s="128">
        <v>87765</v>
      </c>
      <c r="F114" s="132" t="s">
        <v>213</v>
      </c>
      <c r="G114" s="128" t="s">
        <v>36</v>
      </c>
      <c r="H114" s="128">
        <v>121.97</v>
      </c>
      <c r="I114" s="129">
        <v>57.28</v>
      </c>
      <c r="J114" s="129">
        <f>I114*(1+BDI!$G$19)</f>
        <v>74.419359633920024</v>
      </c>
      <c r="K114" s="129">
        <f t="shared" si="42"/>
        <v>6986.4416000000001</v>
      </c>
      <c r="L114" s="99">
        <f t="shared" si="43"/>
        <v>9076.9292945492252</v>
      </c>
      <c r="N114" s="84"/>
      <c r="O114"/>
    </row>
    <row r="115" spans="2:15" s="1" customFormat="1" ht="45" x14ac:dyDescent="0.25">
      <c r="B115" s="98" t="s">
        <v>214</v>
      </c>
      <c r="C115" s="128" t="s">
        <v>33</v>
      </c>
      <c r="D115" s="128" t="s">
        <v>34</v>
      </c>
      <c r="E115" s="128">
        <v>94994</v>
      </c>
      <c r="F115" s="132" t="s">
        <v>215</v>
      </c>
      <c r="G115" s="128" t="s">
        <v>36</v>
      </c>
      <c r="H115" s="128">
        <v>45.17</v>
      </c>
      <c r="I115" s="129">
        <v>93.35</v>
      </c>
      <c r="J115" s="129">
        <f>I115*(1+BDI!$G$19)</f>
        <v>121.28224898440003</v>
      </c>
      <c r="K115" s="129">
        <f t="shared" si="42"/>
        <v>4216.6194999999998</v>
      </c>
      <c r="L115" s="99">
        <f t="shared" si="43"/>
        <v>5478.3191866253492</v>
      </c>
      <c r="N115" s="84"/>
      <c r="O115"/>
    </row>
    <row r="116" spans="2:15" s="1" customFormat="1" ht="30" x14ac:dyDescent="0.25">
      <c r="B116" s="98" t="s">
        <v>216</v>
      </c>
      <c r="C116" s="128" t="s">
        <v>33</v>
      </c>
      <c r="D116" s="128" t="s">
        <v>34</v>
      </c>
      <c r="E116" s="128">
        <v>92404</v>
      </c>
      <c r="F116" s="132" t="s">
        <v>217</v>
      </c>
      <c r="G116" s="128" t="s">
        <v>36</v>
      </c>
      <c r="H116" s="128">
        <v>456.89</v>
      </c>
      <c r="I116" s="129">
        <v>100.09</v>
      </c>
      <c r="J116" s="129">
        <f>I116*(1+BDI!$G$19)</f>
        <v>130.03899625976004</v>
      </c>
      <c r="K116" s="129">
        <f t="shared" si="42"/>
        <v>45730.1201</v>
      </c>
      <c r="L116" s="99">
        <f t="shared" si="43"/>
        <v>59413.517001121763</v>
      </c>
      <c r="N116" s="84"/>
      <c r="O116"/>
    </row>
    <row r="117" spans="2:15" s="1" customFormat="1" ht="45" x14ac:dyDescent="0.25">
      <c r="B117" s="98" t="s">
        <v>218</v>
      </c>
      <c r="C117" s="128" t="s">
        <v>33</v>
      </c>
      <c r="D117" s="128" t="s">
        <v>34</v>
      </c>
      <c r="E117" s="128">
        <v>94274</v>
      </c>
      <c r="F117" s="132" t="s">
        <v>219</v>
      </c>
      <c r="G117" s="128" t="s">
        <v>69</v>
      </c>
      <c r="H117" s="128">
        <v>199.87</v>
      </c>
      <c r="I117" s="129">
        <v>52.73</v>
      </c>
      <c r="J117" s="129">
        <f>I117*(1+BDI!$G$19)</f>
        <v>68.507905612720009</v>
      </c>
      <c r="K117" s="129">
        <f t="shared" si="42"/>
        <v>10539.1451</v>
      </c>
      <c r="L117" s="99">
        <f t="shared" si="43"/>
        <v>13692.675094814349</v>
      </c>
      <c r="N117" s="84"/>
      <c r="O117"/>
    </row>
    <row r="118" spans="2:15" s="1" customFormat="1" x14ac:dyDescent="0.25">
      <c r="B118" s="98" t="s">
        <v>220</v>
      </c>
      <c r="C118" s="128" t="s">
        <v>33</v>
      </c>
      <c r="D118" s="128" t="s">
        <v>67</v>
      </c>
      <c r="E118" s="128">
        <v>87261</v>
      </c>
      <c r="F118" s="132" t="s">
        <v>221</v>
      </c>
      <c r="G118" s="128" t="s">
        <v>36</v>
      </c>
      <c r="H118" s="128">
        <v>13.49</v>
      </c>
      <c r="I118" s="129">
        <v>194.4</v>
      </c>
      <c r="J118" s="129">
        <f>I118*(1+BDI!$G$19)</f>
        <v>252.56849708160007</v>
      </c>
      <c r="K118" s="129">
        <f t="shared" si="42"/>
        <v>2622.4560000000001</v>
      </c>
      <c r="L118" s="99">
        <f t="shared" si="43"/>
        <v>3407.1490256307852</v>
      </c>
      <c r="N118" s="84"/>
      <c r="O118"/>
    </row>
    <row r="119" spans="2:15" s="1" customFormat="1" ht="30" x14ac:dyDescent="0.25">
      <c r="B119" s="98" t="s">
        <v>222</v>
      </c>
      <c r="C119" s="128" t="s">
        <v>33</v>
      </c>
      <c r="D119" s="128" t="s">
        <v>38</v>
      </c>
      <c r="E119" s="128">
        <v>221101</v>
      </c>
      <c r="F119" s="132" t="s">
        <v>223</v>
      </c>
      <c r="G119" s="128" t="s">
        <v>155</v>
      </c>
      <c r="H119" s="128">
        <v>124.01</v>
      </c>
      <c r="I119" s="129">
        <v>114.9</v>
      </c>
      <c r="J119" s="129">
        <f>I119*(1+BDI!$G$19)</f>
        <v>149.28045429360006</v>
      </c>
      <c r="K119" s="129">
        <f t="shared" si="42"/>
        <v>14248.749000000002</v>
      </c>
      <c r="L119" s="99">
        <f t="shared" si="43"/>
        <v>18512.269136949344</v>
      </c>
      <c r="N119" s="84"/>
      <c r="O119"/>
    </row>
    <row r="120" spans="2:15" s="1" customFormat="1" x14ac:dyDescent="0.25">
      <c r="B120" s="98" t="s">
        <v>224</v>
      </c>
      <c r="C120" s="128" t="s">
        <v>33</v>
      </c>
      <c r="D120" s="128" t="s">
        <v>34</v>
      </c>
      <c r="E120" s="128">
        <v>101741</v>
      </c>
      <c r="F120" s="132" t="s">
        <v>225</v>
      </c>
      <c r="G120" s="128" t="s">
        <v>69</v>
      </c>
      <c r="H120" s="128">
        <v>117.54</v>
      </c>
      <c r="I120" s="129">
        <v>24.39</v>
      </c>
      <c r="J120" s="129">
        <f>I120*(1+BDI!$G$19)</f>
        <v>31.687991994960008</v>
      </c>
      <c r="K120" s="129">
        <f t="shared" si="42"/>
        <v>2866.8006</v>
      </c>
      <c r="L120" s="99">
        <f t="shared" si="43"/>
        <v>3724.6065790875996</v>
      </c>
      <c r="N120" s="84"/>
      <c r="O120"/>
    </row>
    <row r="121" spans="2:15" s="1" customFormat="1" ht="30" x14ac:dyDescent="0.25">
      <c r="B121" s="98" t="s">
        <v>226</v>
      </c>
      <c r="C121" s="128" t="s">
        <v>33</v>
      </c>
      <c r="D121" s="128" t="s">
        <v>34</v>
      </c>
      <c r="E121" s="128">
        <v>103946</v>
      </c>
      <c r="F121" s="132" t="s">
        <v>227</v>
      </c>
      <c r="G121" s="128" t="s">
        <v>36</v>
      </c>
      <c r="H121" s="128">
        <v>101.84</v>
      </c>
      <c r="I121" s="129">
        <v>19.329999999999998</v>
      </c>
      <c r="J121" s="129">
        <f>I121*(1+BDI!$G$19)</f>
        <v>25.113935435120005</v>
      </c>
      <c r="K121" s="129">
        <f t="shared" si="42"/>
        <v>1968.5672</v>
      </c>
      <c r="L121" s="99">
        <f t="shared" si="43"/>
        <v>2557.6031847126214</v>
      </c>
      <c r="N121" s="84"/>
      <c r="O121"/>
    </row>
    <row r="122" spans="2:15" s="1" customFormat="1" x14ac:dyDescent="0.25">
      <c r="B122" s="98" t="s">
        <v>228</v>
      </c>
      <c r="C122" s="128" t="s">
        <v>33</v>
      </c>
      <c r="D122" s="128" t="s">
        <v>34</v>
      </c>
      <c r="E122" s="128">
        <v>105521</v>
      </c>
      <c r="F122" s="132" t="s">
        <v>229</v>
      </c>
      <c r="G122" s="128" t="s">
        <v>36</v>
      </c>
      <c r="H122" s="128">
        <v>101.84</v>
      </c>
      <c r="I122" s="129">
        <v>4.8099999999999996</v>
      </c>
      <c r="J122" s="129">
        <f>I122*(1+BDI!$G$19)</f>
        <v>6.2492513938400016</v>
      </c>
      <c r="K122" s="129">
        <f t="shared" si="42"/>
        <v>489.85039999999998</v>
      </c>
      <c r="L122" s="99">
        <f t="shared" si="43"/>
        <v>636.42376194866574</v>
      </c>
      <c r="N122" s="84"/>
      <c r="O122"/>
    </row>
    <row r="123" spans="2:15" s="1" customFormat="1" ht="15.6" customHeight="1" x14ac:dyDescent="0.25">
      <c r="B123" s="98" t="s">
        <v>230</v>
      </c>
      <c r="C123" s="128" t="s">
        <v>33</v>
      </c>
      <c r="D123" s="128" t="s">
        <v>49</v>
      </c>
      <c r="E123" s="128" t="s">
        <v>231</v>
      </c>
      <c r="F123" s="132" t="s">
        <v>232</v>
      </c>
      <c r="G123" s="128" t="s">
        <v>36</v>
      </c>
      <c r="H123" s="128">
        <v>1.65</v>
      </c>
      <c r="I123" s="129">
        <v>408.81</v>
      </c>
      <c r="J123" s="129">
        <f>I123*(1+BDI!$G$19)</f>
        <v>531.13439964984013</v>
      </c>
      <c r="K123" s="129">
        <f t="shared" si="42"/>
        <v>674.53649999999993</v>
      </c>
      <c r="L123" s="99">
        <f t="shared" si="43"/>
        <v>876.37175942223621</v>
      </c>
      <c r="N123" s="84"/>
      <c r="O123"/>
    </row>
    <row r="124" spans="2:15" s="1" customFormat="1" ht="15.6" customHeight="1" x14ac:dyDescent="0.25">
      <c r="B124" s="98" t="s">
        <v>233</v>
      </c>
      <c r="C124" s="128" t="s">
        <v>33</v>
      </c>
      <c r="D124" s="128" t="s">
        <v>49</v>
      </c>
      <c r="E124" s="128" t="s">
        <v>234</v>
      </c>
      <c r="F124" s="132" t="s">
        <v>235</v>
      </c>
      <c r="G124" s="128" t="s">
        <v>36</v>
      </c>
      <c r="H124" s="128">
        <v>5.26</v>
      </c>
      <c r="I124" s="129">
        <v>408.81</v>
      </c>
      <c r="J124" s="129">
        <f>I124*(1+BDI!$G$19)</f>
        <v>531.13439964984013</v>
      </c>
      <c r="K124" s="129">
        <f t="shared" si="42"/>
        <v>2150.3406</v>
      </c>
      <c r="L124" s="99">
        <f t="shared" si="43"/>
        <v>2793.7669421581591</v>
      </c>
      <c r="N124" s="84"/>
      <c r="O124"/>
    </row>
    <row r="125" spans="2:15" s="1" customFormat="1" ht="15.75" x14ac:dyDescent="0.25">
      <c r="B125" s="106" t="s">
        <v>236</v>
      </c>
      <c r="C125" s="130"/>
      <c r="D125" s="130"/>
      <c r="E125" s="130"/>
      <c r="F125" s="131" t="s">
        <v>237</v>
      </c>
      <c r="G125" s="140"/>
      <c r="H125" s="140"/>
      <c r="I125" s="141"/>
      <c r="J125" s="141"/>
      <c r="K125" s="141"/>
      <c r="L125" s="107">
        <f>SUM(L126:L128)</f>
        <v>13630.223246482732</v>
      </c>
      <c r="N125" s="84"/>
      <c r="O125"/>
    </row>
    <row r="126" spans="2:15" s="1" customFormat="1" x14ac:dyDescent="0.25">
      <c r="B126" s="98"/>
      <c r="C126" s="128"/>
      <c r="D126" s="128"/>
      <c r="E126" s="128"/>
      <c r="F126" s="132"/>
      <c r="G126" s="128"/>
      <c r="H126" s="128"/>
      <c r="I126" s="129"/>
      <c r="J126" s="129"/>
      <c r="K126" s="129"/>
      <c r="L126" s="99"/>
      <c r="N126" s="84"/>
      <c r="O126"/>
    </row>
    <row r="127" spans="2:15" s="1" customFormat="1" ht="15.6" customHeight="1" x14ac:dyDescent="0.25">
      <c r="B127" s="98" t="s">
        <v>238</v>
      </c>
      <c r="C127" s="128" t="s">
        <v>33</v>
      </c>
      <c r="D127" s="128" t="s">
        <v>34</v>
      </c>
      <c r="E127" s="128">
        <v>96121</v>
      </c>
      <c r="F127" s="132" t="s">
        <v>239</v>
      </c>
      <c r="G127" s="128" t="s">
        <v>69</v>
      </c>
      <c r="H127" s="128">
        <v>118.86</v>
      </c>
      <c r="I127" s="129">
        <v>10.02</v>
      </c>
      <c r="J127" s="129">
        <f>I127*(1+BDI!$G$19)</f>
        <v>13.018191053280002</v>
      </c>
      <c r="K127" s="129">
        <f t="shared" ref="K127:K128" si="44">H127*I127</f>
        <v>1190.9772</v>
      </c>
      <c r="L127" s="99">
        <f t="shared" ref="L127:L128" si="45">J127*H127</f>
        <v>1547.342188592861</v>
      </c>
      <c r="N127" s="84"/>
      <c r="O127"/>
    </row>
    <row r="128" spans="2:15" s="1" customFormat="1" ht="15.6" customHeight="1" x14ac:dyDescent="0.25">
      <c r="B128" s="98" t="s">
        <v>240</v>
      </c>
      <c r="C128" s="128" t="s">
        <v>33</v>
      </c>
      <c r="D128" s="128" t="s">
        <v>34</v>
      </c>
      <c r="E128" s="128">
        <v>96114</v>
      </c>
      <c r="F128" s="132" t="s">
        <v>241</v>
      </c>
      <c r="G128" s="128" t="s">
        <v>36</v>
      </c>
      <c r="H128" s="128">
        <v>133.93</v>
      </c>
      <c r="I128" s="129">
        <v>69.44</v>
      </c>
      <c r="J128" s="129">
        <f>I128*(1+BDI!$G$19)</f>
        <v>90.217882908160021</v>
      </c>
      <c r="K128" s="129">
        <f t="shared" si="44"/>
        <v>9300.0992000000006</v>
      </c>
      <c r="L128" s="99">
        <f t="shared" si="45"/>
        <v>12082.881057889872</v>
      </c>
      <c r="N128" s="84"/>
      <c r="O128"/>
    </row>
    <row r="129" spans="2:15" s="1" customFormat="1" ht="15.6" customHeight="1" x14ac:dyDescent="0.25">
      <c r="B129" s="106" t="s">
        <v>242</v>
      </c>
      <c r="C129" s="130"/>
      <c r="D129" s="130"/>
      <c r="E129" s="130"/>
      <c r="F129" s="131" t="s">
        <v>243</v>
      </c>
      <c r="G129" s="140"/>
      <c r="H129" s="140"/>
      <c r="I129" s="141"/>
      <c r="J129" s="141"/>
      <c r="K129" s="141"/>
      <c r="L129" s="107">
        <f>SUM(L132:L141)</f>
        <v>30258.769622333301</v>
      </c>
      <c r="N129" s="84"/>
      <c r="O129"/>
    </row>
    <row r="130" spans="2:15" s="1" customFormat="1" ht="15.6" customHeight="1" x14ac:dyDescent="0.25">
      <c r="B130" s="98"/>
      <c r="C130" s="128"/>
      <c r="D130" s="128"/>
      <c r="E130" s="128"/>
      <c r="F130" s="132"/>
      <c r="G130" s="128"/>
      <c r="H130" s="128"/>
      <c r="I130" s="129"/>
      <c r="J130" s="129"/>
      <c r="K130" s="129"/>
      <c r="L130" s="99"/>
      <c r="N130" s="84"/>
      <c r="O130"/>
    </row>
    <row r="131" spans="2:15" s="1" customFormat="1" ht="15.75" x14ac:dyDescent="0.25">
      <c r="B131" s="108" t="s">
        <v>244</v>
      </c>
      <c r="C131" s="133"/>
      <c r="D131" s="133"/>
      <c r="E131" s="133"/>
      <c r="F131" s="134" t="s">
        <v>245</v>
      </c>
      <c r="G131" s="142"/>
      <c r="H131" s="142"/>
      <c r="I131" s="143"/>
      <c r="J131" s="143"/>
      <c r="K131" s="143"/>
      <c r="L131" s="107"/>
      <c r="N131" s="84"/>
      <c r="O131"/>
    </row>
    <row r="132" spans="2:15" s="1" customFormat="1" x14ac:dyDescent="0.25">
      <c r="B132" s="98"/>
      <c r="C132" s="128"/>
      <c r="D132" s="128"/>
      <c r="E132" s="128"/>
      <c r="F132" s="132"/>
      <c r="G132" s="128"/>
      <c r="H132" s="128"/>
      <c r="I132" s="129"/>
      <c r="J132" s="129"/>
      <c r="K132" s="129"/>
      <c r="L132" s="99"/>
      <c r="N132" s="84"/>
      <c r="O132"/>
    </row>
    <row r="133" spans="2:15" s="1" customFormat="1" ht="30" x14ac:dyDescent="0.25">
      <c r="B133" s="98" t="s">
        <v>246</v>
      </c>
      <c r="C133" s="128" t="s">
        <v>33</v>
      </c>
      <c r="D133" s="128" t="s">
        <v>34</v>
      </c>
      <c r="E133" s="128">
        <v>88497</v>
      </c>
      <c r="F133" s="132" t="s">
        <v>247</v>
      </c>
      <c r="G133" s="128" t="s">
        <v>36</v>
      </c>
      <c r="H133" s="128">
        <v>320.02</v>
      </c>
      <c r="I133" s="129">
        <v>16.52</v>
      </c>
      <c r="J133" s="129">
        <f>I133*(1+BDI!$G$19)</f>
        <v>21.463125369280004</v>
      </c>
      <c r="K133" s="129">
        <f t="shared" ref="K133:K136" si="46">H133*I133</f>
        <v>5286.7303999999995</v>
      </c>
      <c r="L133" s="99">
        <f t="shared" ref="L133:L136" si="47">J133*H133</f>
        <v>6868.6293806769863</v>
      </c>
      <c r="N133" s="84"/>
      <c r="O133"/>
    </row>
    <row r="134" spans="2:15" s="1" customFormat="1" ht="30" x14ac:dyDescent="0.25">
      <c r="B134" s="98" t="s">
        <v>248</v>
      </c>
      <c r="C134" s="128" t="s">
        <v>33</v>
      </c>
      <c r="D134" s="128" t="s">
        <v>34</v>
      </c>
      <c r="E134" s="128">
        <v>88489</v>
      </c>
      <c r="F134" s="132" t="s">
        <v>249</v>
      </c>
      <c r="G134" s="128" t="s">
        <v>36</v>
      </c>
      <c r="H134" s="128">
        <v>345.56</v>
      </c>
      <c r="I134" s="129">
        <v>13.19</v>
      </c>
      <c r="J134" s="129">
        <f>I134*(1+BDI!$G$19)</f>
        <v>17.136720558160004</v>
      </c>
      <c r="K134" s="129">
        <f t="shared" si="46"/>
        <v>4557.9363999999996</v>
      </c>
      <c r="L134" s="99">
        <f t="shared" si="47"/>
        <v>5921.7651560777713</v>
      </c>
      <c r="N134" s="84"/>
      <c r="O134"/>
    </row>
    <row r="135" spans="2:15" s="1" customFormat="1" ht="15.6" customHeight="1" x14ac:dyDescent="0.25">
      <c r="B135" s="98" t="s">
        <v>250</v>
      </c>
      <c r="C135" s="128" t="s">
        <v>33</v>
      </c>
      <c r="D135" s="128" t="s">
        <v>49</v>
      </c>
      <c r="E135" s="128" t="s">
        <v>251</v>
      </c>
      <c r="F135" s="132" t="s">
        <v>252</v>
      </c>
      <c r="G135" s="128" t="s">
        <v>36</v>
      </c>
      <c r="H135" s="128">
        <v>5.49</v>
      </c>
      <c r="I135" s="129">
        <v>43.2</v>
      </c>
      <c r="J135" s="129">
        <f>I135*(1+BDI!$G$19)</f>
        <v>56.126332684800019</v>
      </c>
      <c r="K135" s="129">
        <f t="shared" si="46"/>
        <v>237.16800000000003</v>
      </c>
      <c r="L135" s="99">
        <f t="shared" si="47"/>
        <v>308.13356643955211</v>
      </c>
      <c r="N135" s="84"/>
      <c r="O135"/>
    </row>
    <row r="136" spans="2:15" s="1" customFormat="1" ht="15.6" customHeight="1" x14ac:dyDescent="0.25">
      <c r="B136" s="98" t="s">
        <v>253</v>
      </c>
      <c r="C136" s="128" t="s">
        <v>33</v>
      </c>
      <c r="D136" s="128" t="s">
        <v>34</v>
      </c>
      <c r="E136" s="128">
        <v>88423</v>
      </c>
      <c r="F136" s="132" t="s">
        <v>254</v>
      </c>
      <c r="G136" s="128" t="s">
        <v>36</v>
      </c>
      <c r="H136" s="128">
        <v>318.54000000000002</v>
      </c>
      <c r="I136" s="129">
        <v>22.09</v>
      </c>
      <c r="J136" s="129">
        <f>I136*(1+BDI!$G$19)</f>
        <v>28.699784467760008</v>
      </c>
      <c r="K136" s="129">
        <f t="shared" si="46"/>
        <v>7036.5486000000001</v>
      </c>
      <c r="L136" s="99">
        <f t="shared" si="47"/>
        <v>9142.0293443602732</v>
      </c>
      <c r="N136" s="84"/>
      <c r="O136"/>
    </row>
    <row r="137" spans="2:15" s="1" customFormat="1" ht="15.75" x14ac:dyDescent="0.25">
      <c r="B137" s="108" t="s">
        <v>255</v>
      </c>
      <c r="C137" s="133"/>
      <c r="D137" s="133"/>
      <c r="E137" s="133"/>
      <c r="F137" s="134" t="s">
        <v>256</v>
      </c>
      <c r="G137" s="142"/>
      <c r="H137" s="142"/>
      <c r="I137" s="143"/>
      <c r="J137" s="143"/>
      <c r="K137" s="143"/>
      <c r="L137" s="107"/>
      <c r="N137" s="84"/>
      <c r="O137"/>
    </row>
    <row r="138" spans="2:15" s="1" customFormat="1" x14ac:dyDescent="0.25">
      <c r="B138" s="98"/>
      <c r="C138" s="128"/>
      <c r="D138" s="128"/>
      <c r="E138" s="128"/>
      <c r="F138" s="132"/>
      <c r="G138" s="128"/>
      <c r="H138" s="128"/>
      <c r="I138" s="129"/>
      <c r="J138" s="129"/>
      <c r="K138" s="129"/>
      <c r="L138" s="99"/>
      <c r="N138" s="84"/>
      <c r="O138"/>
    </row>
    <row r="139" spans="2:15" s="1" customFormat="1" ht="30" x14ac:dyDescent="0.25">
      <c r="B139" s="98" t="s">
        <v>257</v>
      </c>
      <c r="C139" s="128" t="s">
        <v>33</v>
      </c>
      <c r="D139" s="128" t="s">
        <v>34</v>
      </c>
      <c r="E139" s="128">
        <v>104639</v>
      </c>
      <c r="F139" s="132" t="s">
        <v>258</v>
      </c>
      <c r="G139" s="128" t="s">
        <v>36</v>
      </c>
      <c r="H139" s="128">
        <v>132.82</v>
      </c>
      <c r="I139" s="129">
        <v>11.85</v>
      </c>
      <c r="J139" s="129">
        <f>I139*(1+BDI!$G$19)</f>
        <v>15.395764868400004</v>
      </c>
      <c r="K139" s="129">
        <f t="shared" ref="K139:K141" si="48">H139*I139</f>
        <v>1573.9169999999999</v>
      </c>
      <c r="L139" s="99">
        <f t="shared" ref="L139:L141" si="49">J139*H139</f>
        <v>2044.8654898208883</v>
      </c>
      <c r="N139" s="84"/>
      <c r="O139"/>
    </row>
    <row r="140" spans="2:15" s="1" customFormat="1" ht="15.6" customHeight="1" x14ac:dyDescent="0.25">
      <c r="B140" s="98" t="s">
        <v>259</v>
      </c>
      <c r="C140" s="128" t="s">
        <v>33</v>
      </c>
      <c r="D140" s="128" t="s">
        <v>34</v>
      </c>
      <c r="E140" s="128">
        <v>88496</v>
      </c>
      <c r="F140" s="132" t="s">
        <v>260</v>
      </c>
      <c r="G140" s="128" t="s">
        <v>36</v>
      </c>
      <c r="H140" s="128">
        <v>133.93</v>
      </c>
      <c r="I140" s="129">
        <v>30.51</v>
      </c>
      <c r="J140" s="129">
        <f>I140*(1+BDI!$G$19)</f>
        <v>39.639222458640013</v>
      </c>
      <c r="K140" s="129">
        <f t="shared" si="48"/>
        <v>4086.2043000000003</v>
      </c>
      <c r="L140" s="99">
        <f t="shared" si="49"/>
        <v>5308.8810638856576</v>
      </c>
      <c r="N140" s="84"/>
      <c r="O140"/>
    </row>
    <row r="141" spans="2:15" s="1" customFormat="1" ht="15.6" customHeight="1" x14ac:dyDescent="0.25">
      <c r="B141" s="98" t="s">
        <v>261</v>
      </c>
      <c r="C141" s="128" t="s">
        <v>33</v>
      </c>
      <c r="D141" s="128" t="s">
        <v>34</v>
      </c>
      <c r="E141" s="128">
        <v>95306</v>
      </c>
      <c r="F141" s="132" t="s">
        <v>262</v>
      </c>
      <c r="G141" s="128" t="s">
        <v>36</v>
      </c>
      <c r="H141" s="128">
        <v>31.57</v>
      </c>
      <c r="I141" s="129">
        <v>16.2</v>
      </c>
      <c r="J141" s="129">
        <f>I141*(1+BDI!$G$19)</f>
        <v>21.047374756800004</v>
      </c>
      <c r="K141" s="129">
        <f t="shared" si="48"/>
        <v>511.43399999999997</v>
      </c>
      <c r="L141" s="99">
        <f t="shared" si="49"/>
        <v>664.46562107217608</v>
      </c>
      <c r="N141" s="84"/>
      <c r="O141"/>
    </row>
    <row r="142" spans="2:15" s="1" customFormat="1" ht="15.75" x14ac:dyDescent="0.25">
      <c r="B142" s="106" t="s">
        <v>263</v>
      </c>
      <c r="C142" s="130"/>
      <c r="D142" s="130"/>
      <c r="E142" s="130"/>
      <c r="F142" s="131" t="s">
        <v>264</v>
      </c>
      <c r="G142" s="140"/>
      <c r="H142" s="140"/>
      <c r="I142" s="141"/>
      <c r="J142" s="141"/>
      <c r="K142" s="141"/>
      <c r="L142" s="107">
        <f>SUM(L143:L145)</f>
        <v>7164.2304047474627</v>
      </c>
      <c r="N142" s="84"/>
      <c r="O142"/>
    </row>
    <row r="143" spans="2:15" s="1" customFormat="1" x14ac:dyDescent="0.25">
      <c r="B143" s="98"/>
      <c r="C143" s="128"/>
      <c r="D143" s="128"/>
      <c r="E143" s="128"/>
      <c r="F143" s="132"/>
      <c r="G143" s="128"/>
      <c r="H143" s="128"/>
      <c r="I143" s="129"/>
      <c r="J143" s="129"/>
      <c r="K143" s="129"/>
      <c r="L143" s="99"/>
      <c r="N143" s="84"/>
      <c r="O143"/>
    </row>
    <row r="144" spans="2:15" s="1" customFormat="1" ht="15.6" customHeight="1" x14ac:dyDescent="0.25">
      <c r="B144" s="98" t="s">
        <v>265</v>
      </c>
      <c r="C144" s="128" t="s">
        <v>33</v>
      </c>
      <c r="D144" s="128" t="s">
        <v>34</v>
      </c>
      <c r="E144" s="128">
        <v>87765</v>
      </c>
      <c r="F144" s="132" t="s">
        <v>213</v>
      </c>
      <c r="G144" s="128" t="s">
        <v>36</v>
      </c>
      <c r="H144" s="128">
        <v>20</v>
      </c>
      <c r="I144" s="129">
        <v>57.28</v>
      </c>
      <c r="J144" s="129">
        <f>I144*(1+BDI!$G$19)</f>
        <v>74.419359633920024</v>
      </c>
      <c r="K144" s="129">
        <f t="shared" ref="K144:K145" si="50">H144*I144</f>
        <v>1145.5999999999999</v>
      </c>
      <c r="L144" s="99">
        <f t="shared" ref="L144:L145" si="51">J144*H144</f>
        <v>1488.3871926784004</v>
      </c>
      <c r="N144" s="84"/>
      <c r="O144"/>
    </row>
    <row r="145" spans="2:15" s="1" customFormat="1" ht="15.6" customHeight="1" x14ac:dyDescent="0.25">
      <c r="B145" s="98" t="s">
        <v>266</v>
      </c>
      <c r="C145" s="128" t="s">
        <v>33</v>
      </c>
      <c r="D145" s="128" t="s">
        <v>34</v>
      </c>
      <c r="E145" s="128">
        <v>98547</v>
      </c>
      <c r="F145" s="132" t="s">
        <v>267</v>
      </c>
      <c r="G145" s="128" t="s">
        <v>36</v>
      </c>
      <c r="H145" s="128">
        <v>24.38</v>
      </c>
      <c r="I145" s="129">
        <v>179.19</v>
      </c>
      <c r="J145" s="129">
        <f>I145*(1+BDI!$G$19)</f>
        <v>232.80735078216006</v>
      </c>
      <c r="K145" s="129">
        <f t="shared" si="50"/>
        <v>4368.6521999999995</v>
      </c>
      <c r="L145" s="99">
        <f t="shared" si="51"/>
        <v>5675.8432120690622</v>
      </c>
      <c r="N145" s="84"/>
      <c r="O145"/>
    </row>
    <row r="146" spans="2:15" s="1" customFormat="1" ht="15.75" x14ac:dyDescent="0.25">
      <c r="B146" s="106" t="s">
        <v>268</v>
      </c>
      <c r="C146" s="130"/>
      <c r="D146" s="130"/>
      <c r="E146" s="130"/>
      <c r="F146" s="131" t="s">
        <v>269</v>
      </c>
      <c r="G146" s="140"/>
      <c r="H146" s="140"/>
      <c r="I146" s="141"/>
      <c r="J146" s="141"/>
      <c r="K146" s="141"/>
      <c r="L146" s="107">
        <f>SUM(L147:L151)</f>
        <v>58928.016428074261</v>
      </c>
      <c r="N146" s="84"/>
      <c r="O146"/>
    </row>
    <row r="147" spans="2:15" s="1" customFormat="1" x14ac:dyDescent="0.25">
      <c r="B147" s="98"/>
      <c r="C147" s="128"/>
      <c r="D147" s="128"/>
      <c r="E147" s="128"/>
      <c r="F147" s="132"/>
      <c r="G147" s="128"/>
      <c r="H147" s="128"/>
      <c r="I147" s="129"/>
      <c r="J147" s="129"/>
      <c r="K147" s="129"/>
      <c r="L147" s="99"/>
      <c r="N147" s="84"/>
      <c r="O147"/>
    </row>
    <row r="148" spans="2:15" s="1" customFormat="1" ht="30" x14ac:dyDescent="0.25">
      <c r="B148" s="98" t="s">
        <v>270</v>
      </c>
      <c r="C148" s="128" t="s">
        <v>33</v>
      </c>
      <c r="D148" s="128" t="s">
        <v>67</v>
      </c>
      <c r="E148" s="128">
        <v>94216</v>
      </c>
      <c r="F148" s="132" t="s">
        <v>271</v>
      </c>
      <c r="G148" s="128" t="s">
        <v>36</v>
      </c>
      <c r="H148" s="128">
        <v>242</v>
      </c>
      <c r="I148" s="129">
        <v>145.43</v>
      </c>
      <c r="J148" s="129">
        <f>I148*(1+BDI!$G$19)</f>
        <v>188.94566116552005</v>
      </c>
      <c r="K148" s="129">
        <f t="shared" ref="K148" si="52">H148*I148</f>
        <v>35194.060000000005</v>
      </c>
      <c r="L148" s="99">
        <f t="shared" ref="L148" si="53">J148*H148</f>
        <v>45724.850002055849</v>
      </c>
      <c r="N148" s="84"/>
      <c r="O148"/>
    </row>
    <row r="149" spans="2:15" s="1" customFormat="1" x14ac:dyDescent="0.25">
      <c r="B149" s="98" t="s">
        <v>272</v>
      </c>
      <c r="C149" s="128" t="s">
        <v>33</v>
      </c>
      <c r="D149" s="128" t="s">
        <v>38</v>
      </c>
      <c r="E149" s="128">
        <v>160964</v>
      </c>
      <c r="F149" s="132" t="s">
        <v>273</v>
      </c>
      <c r="G149" s="128" t="s">
        <v>274</v>
      </c>
      <c r="H149" s="128">
        <v>14</v>
      </c>
      <c r="I149" s="129">
        <v>51.78</v>
      </c>
      <c r="J149" s="129">
        <f>I149*(1+BDI!$G$19)</f>
        <v>67.273645981920026</v>
      </c>
      <c r="K149" s="129">
        <f t="shared" ref="K149:K151" si="54">H149*I149</f>
        <v>724.92000000000007</v>
      </c>
      <c r="L149" s="99">
        <f t="shared" ref="L149:L151" si="55">J149*H149</f>
        <v>941.83104374688037</v>
      </c>
      <c r="N149" s="84"/>
      <c r="O149"/>
    </row>
    <row r="150" spans="2:15" s="1" customFormat="1" ht="15.6" customHeight="1" x14ac:dyDescent="0.25">
      <c r="B150" s="98" t="s">
        <v>275</v>
      </c>
      <c r="C150" s="128" t="s">
        <v>33</v>
      </c>
      <c r="D150" s="128" t="s">
        <v>34</v>
      </c>
      <c r="E150" s="128">
        <v>100327</v>
      </c>
      <c r="F150" s="132" t="s">
        <v>276</v>
      </c>
      <c r="G150" s="128" t="s">
        <v>69</v>
      </c>
      <c r="H150" s="128">
        <v>56.09</v>
      </c>
      <c r="I150" s="129">
        <v>50.27</v>
      </c>
      <c r="J150" s="129">
        <f>I150*(1+BDI!$G$19)</f>
        <v>65.311822779280021</v>
      </c>
      <c r="K150" s="129">
        <f t="shared" si="54"/>
        <v>2819.6443000000004</v>
      </c>
      <c r="L150" s="99">
        <f t="shared" si="55"/>
        <v>3663.3401396898166</v>
      </c>
      <c r="N150" s="84"/>
      <c r="O150"/>
    </row>
    <row r="151" spans="2:15" s="1" customFormat="1" ht="15.6" customHeight="1" x14ac:dyDescent="0.25">
      <c r="B151" s="98" t="s">
        <v>277</v>
      </c>
      <c r="C151" s="128" t="s">
        <v>33</v>
      </c>
      <c r="D151" s="128" t="s">
        <v>34</v>
      </c>
      <c r="E151" s="128">
        <v>94229</v>
      </c>
      <c r="F151" s="132" t="s">
        <v>278</v>
      </c>
      <c r="G151" s="128" t="s">
        <v>69</v>
      </c>
      <c r="H151" s="128">
        <v>46.13</v>
      </c>
      <c r="I151" s="129">
        <v>143.46</v>
      </c>
      <c r="J151" s="129">
        <f>I151*(1+BDI!$G$19)</f>
        <v>186.38619645744006</v>
      </c>
      <c r="K151" s="129">
        <f t="shared" si="54"/>
        <v>6617.8098000000009</v>
      </c>
      <c r="L151" s="99">
        <f t="shared" si="55"/>
        <v>8597.99524258171</v>
      </c>
      <c r="N151" s="84"/>
      <c r="O151"/>
    </row>
    <row r="152" spans="2:15" s="1" customFormat="1" ht="15.6" customHeight="1" x14ac:dyDescent="0.25">
      <c r="B152" s="106" t="s">
        <v>279</v>
      </c>
      <c r="C152" s="130"/>
      <c r="D152" s="130"/>
      <c r="E152" s="130"/>
      <c r="F152" s="131" t="s">
        <v>280</v>
      </c>
      <c r="G152" s="140"/>
      <c r="H152" s="140"/>
      <c r="I152" s="141"/>
      <c r="J152" s="141"/>
      <c r="K152" s="141"/>
      <c r="L152" s="107">
        <f>SUM(L153:L165)</f>
        <v>23028.195423833145</v>
      </c>
      <c r="N152" s="84"/>
      <c r="O152"/>
    </row>
    <row r="153" spans="2:15" s="1" customFormat="1" ht="15.6" customHeight="1" x14ac:dyDescent="0.25">
      <c r="B153" s="98"/>
      <c r="C153" s="128"/>
      <c r="D153" s="128"/>
      <c r="E153" s="128"/>
      <c r="F153" s="132"/>
      <c r="G153" s="128"/>
      <c r="H153" s="128"/>
      <c r="I153" s="129"/>
      <c r="J153" s="129"/>
      <c r="K153" s="129"/>
      <c r="L153" s="99"/>
      <c r="N153" s="84"/>
      <c r="O153"/>
    </row>
    <row r="154" spans="2:15" s="1" customFormat="1" ht="15.75" x14ac:dyDescent="0.25">
      <c r="B154" s="108" t="s">
        <v>281</v>
      </c>
      <c r="C154" s="133"/>
      <c r="D154" s="133"/>
      <c r="E154" s="133"/>
      <c r="F154" s="134" t="s">
        <v>282</v>
      </c>
      <c r="G154" s="142"/>
      <c r="H154" s="142"/>
      <c r="I154" s="143"/>
      <c r="J154" s="143"/>
      <c r="K154" s="143"/>
      <c r="L154" s="109"/>
      <c r="N154" s="84"/>
      <c r="O154"/>
    </row>
    <row r="155" spans="2:15" s="1" customFormat="1" x14ac:dyDescent="0.25">
      <c r="B155" s="98"/>
      <c r="C155" s="128"/>
      <c r="D155" s="128"/>
      <c r="E155" s="128"/>
      <c r="F155" s="132"/>
      <c r="G155" s="128"/>
      <c r="H155" s="128"/>
      <c r="I155" s="129"/>
      <c r="J155" s="129"/>
      <c r="K155" s="129"/>
      <c r="L155" s="99"/>
      <c r="N155" s="84"/>
      <c r="O155"/>
    </row>
    <row r="156" spans="2:15" s="1" customFormat="1" ht="15.6" customHeight="1" x14ac:dyDescent="0.25">
      <c r="B156" s="98" t="s">
        <v>283</v>
      </c>
      <c r="C156" s="128" t="s">
        <v>33</v>
      </c>
      <c r="D156" s="128" t="s">
        <v>34</v>
      </c>
      <c r="E156" s="128">
        <v>87765</v>
      </c>
      <c r="F156" s="132" t="s">
        <v>213</v>
      </c>
      <c r="G156" s="128" t="s">
        <v>36</v>
      </c>
      <c r="H156" s="128">
        <v>23.16</v>
      </c>
      <c r="I156" s="129">
        <v>57.28</v>
      </c>
      <c r="J156" s="129">
        <f>I156*(1+BDI!$G$19)</f>
        <v>74.419359633920024</v>
      </c>
      <c r="K156" s="129">
        <f t="shared" ref="K156" si="56">H156*I156</f>
        <v>1326.6048000000001</v>
      </c>
      <c r="L156" s="99">
        <f t="shared" ref="L156" si="57">J156*H156</f>
        <v>1723.5523691215878</v>
      </c>
      <c r="N156" s="84"/>
      <c r="O156"/>
    </row>
    <row r="157" spans="2:15" s="1" customFormat="1" ht="15.6" customHeight="1" x14ac:dyDescent="0.25">
      <c r="B157" s="98" t="s">
        <v>284</v>
      </c>
      <c r="C157" s="128" t="s">
        <v>33</v>
      </c>
      <c r="D157" s="128" t="s">
        <v>34</v>
      </c>
      <c r="E157" s="128">
        <v>103362</v>
      </c>
      <c r="F157" s="132" t="s">
        <v>285</v>
      </c>
      <c r="G157" s="128" t="s">
        <v>36</v>
      </c>
      <c r="H157" s="128">
        <v>23.16</v>
      </c>
      <c r="I157" s="129">
        <v>107.91</v>
      </c>
      <c r="J157" s="129">
        <f>I157*(1+BDI!$G$19)</f>
        <v>140.19890185224003</v>
      </c>
      <c r="K157" s="129">
        <f t="shared" ref="K157" si="58">H157*I157</f>
        <v>2499.1956</v>
      </c>
      <c r="L157" s="99">
        <f t="shared" ref="L157" si="59">J157*H157</f>
        <v>3247.0065668978791</v>
      </c>
      <c r="N157" s="84"/>
      <c r="O157"/>
    </row>
    <row r="158" spans="2:15" s="1" customFormat="1" ht="15.75" x14ac:dyDescent="0.25">
      <c r="B158" s="108" t="s">
        <v>286</v>
      </c>
      <c r="C158" s="133"/>
      <c r="D158" s="133"/>
      <c r="E158" s="133"/>
      <c r="F158" s="134" t="s">
        <v>287</v>
      </c>
      <c r="G158" s="142"/>
      <c r="H158" s="142"/>
      <c r="I158" s="143"/>
      <c r="J158" s="143"/>
      <c r="K158" s="143"/>
      <c r="L158" s="109"/>
      <c r="N158" s="84"/>
      <c r="O158"/>
    </row>
    <row r="159" spans="2:15" s="1" customFormat="1" ht="15.6" customHeight="1" x14ac:dyDescent="0.25">
      <c r="B159" s="98"/>
      <c r="C159" s="128"/>
      <c r="D159" s="128"/>
      <c r="E159" s="128"/>
      <c r="F159" s="132"/>
      <c r="G159" s="128"/>
      <c r="H159" s="128"/>
      <c r="I159" s="129"/>
      <c r="J159" s="129"/>
      <c r="K159" s="129"/>
      <c r="L159" s="99"/>
      <c r="N159" s="84"/>
      <c r="O159"/>
    </row>
    <row r="160" spans="2:15" s="1" customFormat="1" ht="15.6" customHeight="1" x14ac:dyDescent="0.25">
      <c r="B160" s="98" t="s">
        <v>288</v>
      </c>
      <c r="C160" s="128" t="s">
        <v>33</v>
      </c>
      <c r="D160" s="128" t="s">
        <v>38</v>
      </c>
      <c r="E160" s="128">
        <v>271608</v>
      </c>
      <c r="F160" s="132" t="s">
        <v>289</v>
      </c>
      <c r="G160" s="128" t="s">
        <v>155</v>
      </c>
      <c r="H160" s="128">
        <v>18.25</v>
      </c>
      <c r="I160" s="129">
        <v>484.4</v>
      </c>
      <c r="J160" s="129">
        <f>I160*(1+BDI!$G$19)</f>
        <v>629.3424896416002</v>
      </c>
      <c r="K160" s="129">
        <f t="shared" ref="K160" si="60">H160*I160</f>
        <v>8840.2999999999993</v>
      </c>
      <c r="L160" s="99">
        <f t="shared" ref="L160" si="61">J160*H160</f>
        <v>11485.500435959204</v>
      </c>
      <c r="N160" s="84"/>
      <c r="O160"/>
    </row>
    <row r="161" spans="2:15" s="1" customFormat="1" ht="15.75" x14ac:dyDescent="0.25">
      <c r="B161" s="108" t="s">
        <v>290</v>
      </c>
      <c r="C161" s="133"/>
      <c r="D161" s="133"/>
      <c r="E161" s="133"/>
      <c r="F161" s="134" t="s">
        <v>291</v>
      </c>
      <c r="G161" s="142"/>
      <c r="H161" s="142"/>
      <c r="I161" s="143"/>
      <c r="J161" s="143"/>
      <c r="K161" s="143"/>
      <c r="L161" s="109"/>
      <c r="N161" s="84"/>
      <c r="O161"/>
    </row>
    <row r="162" spans="2:15" s="1" customFormat="1" x14ac:dyDescent="0.25">
      <c r="B162" s="98"/>
      <c r="C162" s="128"/>
      <c r="D162" s="128"/>
      <c r="E162" s="128"/>
      <c r="F162" s="132"/>
      <c r="G162" s="128"/>
      <c r="H162" s="128"/>
      <c r="I162" s="129"/>
      <c r="J162" s="129"/>
      <c r="K162" s="129"/>
      <c r="L162" s="99"/>
      <c r="N162" s="84"/>
      <c r="O162"/>
    </row>
    <row r="163" spans="2:15" s="1" customFormat="1" ht="45" x14ac:dyDescent="0.25">
      <c r="B163" s="98" t="s">
        <v>292</v>
      </c>
      <c r="C163" s="128" t="s">
        <v>33</v>
      </c>
      <c r="D163" s="128" t="s">
        <v>34</v>
      </c>
      <c r="E163" s="128">
        <v>92479</v>
      </c>
      <c r="F163" s="132" t="s">
        <v>135</v>
      </c>
      <c r="G163" s="128" t="s">
        <v>36</v>
      </c>
      <c r="H163" s="128">
        <v>46.66</v>
      </c>
      <c r="I163" s="129">
        <v>71.97</v>
      </c>
      <c r="J163" s="129">
        <f>I163*(1+BDI!$G$19)</f>
        <v>93.50491118808003</v>
      </c>
      <c r="K163" s="129">
        <f t="shared" ref="K163:K165" si="62">H163*I163</f>
        <v>3358.1201999999998</v>
      </c>
      <c r="L163" s="99">
        <f t="shared" ref="L163:L165" si="63">J163*H163</f>
        <v>4362.9391560358135</v>
      </c>
      <c r="N163" s="84"/>
      <c r="O163"/>
    </row>
    <row r="164" spans="2:15" s="1" customFormat="1" ht="15.6" customHeight="1" x14ac:dyDescent="0.25">
      <c r="B164" s="98" t="s">
        <v>293</v>
      </c>
      <c r="C164" s="128" t="s">
        <v>33</v>
      </c>
      <c r="D164" s="128" t="s">
        <v>34</v>
      </c>
      <c r="E164" s="128">
        <v>94965</v>
      </c>
      <c r="F164" s="132" t="s">
        <v>83</v>
      </c>
      <c r="G164" s="128" t="s">
        <v>44</v>
      </c>
      <c r="H164" s="128">
        <v>2.42</v>
      </c>
      <c r="I164" s="129">
        <v>514.27</v>
      </c>
      <c r="J164" s="129">
        <f>I164*(1+BDI!$G$19)</f>
        <v>668.15021087528021</v>
      </c>
      <c r="K164" s="129">
        <f t="shared" si="62"/>
        <v>1244.5334</v>
      </c>
      <c r="L164" s="99">
        <f t="shared" si="63"/>
        <v>1616.9235103181782</v>
      </c>
      <c r="N164" s="84"/>
      <c r="O164"/>
    </row>
    <row r="165" spans="2:15" s="1" customFormat="1" ht="15.6" customHeight="1" x14ac:dyDescent="0.25">
      <c r="B165" s="98" t="s">
        <v>294</v>
      </c>
      <c r="C165" s="128" t="s">
        <v>33</v>
      </c>
      <c r="D165" s="128" t="s">
        <v>34</v>
      </c>
      <c r="E165" s="128">
        <v>100066</v>
      </c>
      <c r="F165" s="132" t="s">
        <v>295</v>
      </c>
      <c r="G165" s="128" t="s">
        <v>75</v>
      </c>
      <c r="H165" s="128">
        <v>46.66</v>
      </c>
      <c r="I165" s="129">
        <v>9.77</v>
      </c>
      <c r="J165" s="129">
        <f>I165*(1+BDI!$G$19)</f>
        <v>12.693385887280003</v>
      </c>
      <c r="K165" s="129">
        <f t="shared" si="62"/>
        <v>455.86819999999994</v>
      </c>
      <c r="L165" s="99">
        <f t="shared" si="63"/>
        <v>592.27338550048489</v>
      </c>
      <c r="N165" s="84"/>
      <c r="O165"/>
    </row>
    <row r="166" spans="2:15" s="1" customFormat="1" ht="15.75" x14ac:dyDescent="0.25">
      <c r="B166" s="106" t="s">
        <v>296</v>
      </c>
      <c r="C166" s="130"/>
      <c r="D166" s="130"/>
      <c r="E166" s="130"/>
      <c r="F166" s="131" t="s">
        <v>297</v>
      </c>
      <c r="G166" s="140"/>
      <c r="H166" s="140"/>
      <c r="I166" s="141"/>
      <c r="J166" s="141"/>
      <c r="K166" s="141"/>
      <c r="L166" s="107">
        <f>SUM(L167:L174)</f>
        <v>102193.34492123863</v>
      </c>
      <c r="N166" s="84"/>
      <c r="O166"/>
    </row>
    <row r="167" spans="2:15" s="1" customFormat="1" x14ac:dyDescent="0.25">
      <c r="B167" s="98"/>
      <c r="C167" s="128"/>
      <c r="D167" s="128"/>
      <c r="E167" s="128"/>
      <c r="F167" s="132"/>
      <c r="G167" s="128"/>
      <c r="H167" s="128"/>
      <c r="I167" s="129"/>
      <c r="J167" s="129"/>
      <c r="K167" s="129"/>
      <c r="L167" s="99"/>
      <c r="N167" s="84"/>
      <c r="O167"/>
    </row>
    <row r="168" spans="2:15" s="1" customFormat="1" ht="30" x14ac:dyDescent="0.25">
      <c r="B168" s="98" t="s">
        <v>298</v>
      </c>
      <c r="C168" s="128" t="s">
        <v>33</v>
      </c>
      <c r="D168" s="128" t="s">
        <v>67</v>
      </c>
      <c r="E168" s="128">
        <v>91338</v>
      </c>
      <c r="F168" s="132" t="s">
        <v>299</v>
      </c>
      <c r="G168" s="128" t="s">
        <v>36</v>
      </c>
      <c r="H168" s="128">
        <v>7.9</v>
      </c>
      <c r="I168" s="129">
        <v>880.14</v>
      </c>
      <c r="J168" s="129">
        <f>I168*(1+BDI!$G$19)</f>
        <v>1143.4960752129602</v>
      </c>
      <c r="K168" s="129">
        <f t="shared" ref="K168" si="64">H168*I168</f>
        <v>6953.1059999999998</v>
      </c>
      <c r="L168" s="99">
        <f t="shared" ref="L168" si="65">J168*H168</f>
        <v>9033.6189941823868</v>
      </c>
      <c r="N168" s="84"/>
      <c r="O168"/>
    </row>
    <row r="169" spans="2:15" s="1" customFormat="1" x14ac:dyDescent="0.25">
      <c r="B169" s="98" t="s">
        <v>300</v>
      </c>
      <c r="C169" s="128" t="s">
        <v>48</v>
      </c>
      <c r="D169" s="128" t="s">
        <v>49</v>
      </c>
      <c r="E169" s="128" t="s">
        <v>301</v>
      </c>
      <c r="F169" s="132" t="s">
        <v>302</v>
      </c>
      <c r="G169" s="128" t="s">
        <v>155</v>
      </c>
      <c r="H169" s="128">
        <v>4.42</v>
      </c>
      <c r="I169" s="129">
        <v>1570.26</v>
      </c>
      <c r="J169" s="129">
        <f>I169*(1+BDI!$G$19)</f>
        <v>2040.1142398526406</v>
      </c>
      <c r="K169" s="129">
        <f t="shared" ref="K169:K173" si="66">H169*I169</f>
        <v>6940.5491999999995</v>
      </c>
      <c r="L169" s="99">
        <f t="shared" ref="L169:L173" si="67">J169*H169</f>
        <v>9017.3049401486714</v>
      </c>
      <c r="N169" s="84"/>
      <c r="O169"/>
    </row>
    <row r="170" spans="2:15" s="1" customFormat="1" x14ac:dyDescent="0.25">
      <c r="B170" s="98" t="s">
        <v>303</v>
      </c>
      <c r="C170" s="128" t="s">
        <v>48</v>
      </c>
      <c r="D170" s="128" t="s">
        <v>49</v>
      </c>
      <c r="E170" s="128" t="s">
        <v>304</v>
      </c>
      <c r="F170" s="132" t="s">
        <v>305</v>
      </c>
      <c r="G170" s="128" t="s">
        <v>155</v>
      </c>
      <c r="H170" s="128">
        <v>19.47</v>
      </c>
      <c r="I170" s="129">
        <v>1229.32</v>
      </c>
      <c r="J170" s="129">
        <f>I170*(1+BDI!$G$19)</f>
        <v>1597.1579466684805</v>
      </c>
      <c r="K170" s="129">
        <f t="shared" si="66"/>
        <v>23934.860399999998</v>
      </c>
      <c r="L170" s="99">
        <f t="shared" si="67"/>
        <v>31096.665221635314</v>
      </c>
      <c r="N170" s="84"/>
      <c r="O170"/>
    </row>
    <row r="171" spans="2:15" s="1" customFormat="1" x14ac:dyDescent="0.25">
      <c r="B171" s="98" t="s">
        <v>306</v>
      </c>
      <c r="C171" s="128" t="s">
        <v>48</v>
      </c>
      <c r="D171" s="128" t="s">
        <v>49</v>
      </c>
      <c r="E171" s="128" t="s">
        <v>307</v>
      </c>
      <c r="F171" s="132" t="s">
        <v>308</v>
      </c>
      <c r="G171" s="128" t="s">
        <v>155</v>
      </c>
      <c r="H171" s="128">
        <v>5.91</v>
      </c>
      <c r="I171" s="129">
        <v>1208.3399999999999</v>
      </c>
      <c r="J171" s="129">
        <f>I171*(1+BDI!$G$19)</f>
        <v>1569.9002971377604</v>
      </c>
      <c r="K171" s="129">
        <f t="shared" si="66"/>
        <v>7141.2893999999997</v>
      </c>
      <c r="L171" s="99">
        <f t="shared" si="67"/>
        <v>9278.1107560841647</v>
      </c>
      <c r="N171" s="84"/>
      <c r="O171"/>
    </row>
    <row r="172" spans="2:15" s="1" customFormat="1" ht="15.6" customHeight="1" x14ac:dyDescent="0.25">
      <c r="B172" s="98" t="s">
        <v>309</v>
      </c>
      <c r="C172" s="128" t="s">
        <v>48</v>
      </c>
      <c r="D172" s="128" t="s">
        <v>49</v>
      </c>
      <c r="E172" s="128" t="s">
        <v>310</v>
      </c>
      <c r="F172" s="132" t="s">
        <v>311</v>
      </c>
      <c r="G172" s="128" t="s">
        <v>155</v>
      </c>
      <c r="H172" s="128">
        <v>7.78</v>
      </c>
      <c r="I172" s="129">
        <v>1791.02</v>
      </c>
      <c r="J172" s="129">
        <f>I172*(1+BDI!$G$19)</f>
        <v>2326.9301936372808</v>
      </c>
      <c r="K172" s="129">
        <f t="shared" si="66"/>
        <v>13934.1356</v>
      </c>
      <c r="L172" s="99">
        <f t="shared" si="67"/>
        <v>18103.516906498044</v>
      </c>
      <c r="N172" s="84"/>
      <c r="O172"/>
    </row>
    <row r="173" spans="2:15" s="1" customFormat="1" ht="15.6" customHeight="1" x14ac:dyDescent="0.25">
      <c r="B173" s="98" t="s">
        <v>312</v>
      </c>
      <c r="C173" s="128" t="s">
        <v>33</v>
      </c>
      <c r="D173" s="128" t="s">
        <v>34</v>
      </c>
      <c r="E173" s="128">
        <v>100674</v>
      </c>
      <c r="F173" s="132" t="s">
        <v>313</v>
      </c>
      <c r="G173" s="128" t="s">
        <v>36</v>
      </c>
      <c r="H173" s="128">
        <v>22.8</v>
      </c>
      <c r="I173" s="129">
        <v>815.93</v>
      </c>
      <c r="J173" s="129">
        <f>I173*(1+BDI!$G$19)</f>
        <v>1060.0731163775201</v>
      </c>
      <c r="K173" s="129">
        <f t="shared" si="66"/>
        <v>18603.203999999998</v>
      </c>
      <c r="L173" s="99">
        <f t="shared" si="67"/>
        <v>24169.667053407458</v>
      </c>
      <c r="N173" s="84"/>
      <c r="O173"/>
    </row>
    <row r="174" spans="2:15" s="1" customFormat="1" ht="15.6" customHeight="1" x14ac:dyDescent="0.25">
      <c r="B174" s="98" t="s">
        <v>1021</v>
      </c>
      <c r="C174" s="128" t="s">
        <v>33</v>
      </c>
      <c r="D174" s="128" t="s">
        <v>34</v>
      </c>
      <c r="E174">
        <v>102176</v>
      </c>
      <c r="F174" s="132" t="s">
        <v>1022</v>
      </c>
      <c r="G174" s="136" t="s">
        <v>1023</v>
      </c>
      <c r="H174" s="136">
        <v>1.5</v>
      </c>
      <c r="I174" s="129">
        <v>766.85</v>
      </c>
      <c r="J174" s="129">
        <f>I174*(1+BDI!$G$19)</f>
        <v>996.30736618840035</v>
      </c>
      <c r="K174" s="129">
        <f t="shared" ref="K174" si="68">H174*I174</f>
        <v>1150.2750000000001</v>
      </c>
      <c r="L174" s="99">
        <f t="shared" ref="L174" si="69">J174*H174</f>
        <v>1494.4610492826005</v>
      </c>
      <c r="N174" s="84"/>
      <c r="O174"/>
    </row>
    <row r="175" spans="2:15" s="1" customFormat="1" ht="15.6" customHeight="1" x14ac:dyDescent="0.25">
      <c r="B175" s="106" t="s">
        <v>314</v>
      </c>
      <c r="C175" s="130"/>
      <c r="D175" s="130"/>
      <c r="E175" s="130"/>
      <c r="F175" s="131" t="s">
        <v>315</v>
      </c>
      <c r="G175" s="140"/>
      <c r="H175" s="140"/>
      <c r="I175" s="141"/>
      <c r="J175" s="141"/>
      <c r="K175" s="141"/>
      <c r="L175" s="107">
        <f>SUM(L177:L270)</f>
        <v>41725.998078718163</v>
      </c>
      <c r="N175" s="84"/>
      <c r="O175"/>
    </row>
    <row r="176" spans="2:15" s="1" customFormat="1" ht="15.6" customHeight="1" x14ac:dyDescent="0.25">
      <c r="B176" s="98"/>
      <c r="C176" s="128"/>
      <c r="D176" s="128"/>
      <c r="E176" s="128"/>
      <c r="F176" s="132"/>
      <c r="G176" s="128"/>
      <c r="H176" s="128"/>
      <c r="I176" s="129"/>
      <c r="J176" s="129"/>
      <c r="K176" s="129"/>
      <c r="L176" s="99"/>
      <c r="N176" s="84"/>
      <c r="O176"/>
    </row>
    <row r="177" spans="2:15" s="1" customFormat="1" ht="15.75" x14ac:dyDescent="0.25">
      <c r="B177" s="108" t="s">
        <v>316</v>
      </c>
      <c r="C177" s="133"/>
      <c r="D177" s="133"/>
      <c r="E177" s="133"/>
      <c r="F177" s="134" t="s">
        <v>317</v>
      </c>
      <c r="G177" s="142"/>
      <c r="H177" s="142"/>
      <c r="I177" s="143"/>
      <c r="J177" s="143"/>
      <c r="K177" s="143"/>
      <c r="L177" s="109"/>
      <c r="N177" s="84"/>
      <c r="O177"/>
    </row>
    <row r="178" spans="2:15" s="1" customFormat="1" x14ac:dyDescent="0.25">
      <c r="B178" s="98"/>
      <c r="C178" s="128"/>
      <c r="D178" s="128"/>
      <c r="E178" s="128"/>
      <c r="F178" s="132"/>
      <c r="G178" s="128"/>
      <c r="H178" s="128"/>
      <c r="I178" s="129"/>
      <c r="J178" s="129"/>
      <c r="K178" s="129"/>
      <c r="L178" s="99"/>
      <c r="N178" s="84"/>
      <c r="O178"/>
    </row>
    <row r="179" spans="2:15" s="1" customFormat="1" ht="30" x14ac:dyDescent="0.25">
      <c r="B179" s="98" t="s">
        <v>318</v>
      </c>
      <c r="C179" s="128" t="s">
        <v>33</v>
      </c>
      <c r="D179" s="128" t="s">
        <v>34</v>
      </c>
      <c r="E179" s="128">
        <v>98102</v>
      </c>
      <c r="F179" s="132" t="s">
        <v>319</v>
      </c>
      <c r="G179" s="128" t="s">
        <v>320</v>
      </c>
      <c r="H179" s="128">
        <v>1</v>
      </c>
      <c r="I179" s="129">
        <v>185.78</v>
      </c>
      <c r="J179" s="129">
        <f>I179*(1+BDI!$G$19)</f>
        <v>241.36921495792006</v>
      </c>
      <c r="K179" s="129">
        <f t="shared" ref="K179" si="70">H179*I179</f>
        <v>185.78</v>
      </c>
      <c r="L179" s="99">
        <f t="shared" ref="L179" si="71">J179*H179</f>
        <v>241.36921495792006</v>
      </c>
      <c r="N179" s="84"/>
      <c r="O179"/>
    </row>
    <row r="180" spans="2:15" s="1" customFormat="1" ht="30" x14ac:dyDescent="0.25">
      <c r="B180" s="98" t="s">
        <v>321</v>
      </c>
      <c r="C180" s="128" t="s">
        <v>33</v>
      </c>
      <c r="D180" s="128" t="s">
        <v>38</v>
      </c>
      <c r="E180" s="128" t="s">
        <v>322</v>
      </c>
      <c r="F180" s="132" t="s">
        <v>323</v>
      </c>
      <c r="G180" s="128" t="s">
        <v>41</v>
      </c>
      <c r="H180" s="128">
        <v>1.5</v>
      </c>
      <c r="I180" s="129">
        <v>827.85</v>
      </c>
      <c r="J180" s="129">
        <f>I180*(1+BDI!$G$19)</f>
        <v>1075.5598266924003</v>
      </c>
      <c r="K180" s="129">
        <f t="shared" ref="K180:K202" si="72">H180*I180</f>
        <v>1241.7750000000001</v>
      </c>
      <c r="L180" s="99">
        <f t="shared" ref="L180:L202" si="73">J180*H180</f>
        <v>1613.3397400386004</v>
      </c>
      <c r="N180" s="84"/>
      <c r="O180"/>
    </row>
    <row r="181" spans="2:15" s="1" customFormat="1" ht="45" x14ac:dyDescent="0.25">
      <c r="B181" s="98" t="s">
        <v>324</v>
      </c>
      <c r="C181" s="128" t="s">
        <v>33</v>
      </c>
      <c r="D181" s="128" t="s">
        <v>34</v>
      </c>
      <c r="E181" s="128">
        <v>104328</v>
      </c>
      <c r="F181" s="132" t="s">
        <v>325</v>
      </c>
      <c r="G181" s="128" t="s">
        <v>320</v>
      </c>
      <c r="H181" s="128">
        <v>4</v>
      </c>
      <c r="I181" s="129">
        <v>72.89</v>
      </c>
      <c r="J181" s="129">
        <f>I181*(1+BDI!$G$19)</f>
        <v>94.70019419896002</v>
      </c>
      <c r="K181" s="129">
        <f t="shared" si="72"/>
        <v>291.56</v>
      </c>
      <c r="L181" s="99">
        <f t="shared" si="73"/>
        <v>378.80077679584008</v>
      </c>
      <c r="N181" s="84"/>
      <c r="O181"/>
    </row>
    <row r="182" spans="2:15" s="1" customFormat="1" x14ac:dyDescent="0.25">
      <c r="B182" s="98" t="s">
        <v>326</v>
      </c>
      <c r="C182" s="128" t="s">
        <v>33</v>
      </c>
      <c r="D182" s="128" t="s">
        <v>38</v>
      </c>
      <c r="E182" s="128" t="s">
        <v>327</v>
      </c>
      <c r="F182" s="132" t="s">
        <v>328</v>
      </c>
      <c r="G182" s="128" t="s">
        <v>69</v>
      </c>
      <c r="H182" s="128">
        <v>4</v>
      </c>
      <c r="I182" s="129">
        <v>61.13</v>
      </c>
      <c r="J182" s="129">
        <f>I182*(1+BDI!$G$19)</f>
        <v>79.421359190320018</v>
      </c>
      <c r="K182" s="129">
        <f t="shared" si="72"/>
        <v>244.52</v>
      </c>
      <c r="L182" s="99">
        <f t="shared" si="73"/>
        <v>317.68543676128007</v>
      </c>
      <c r="N182" s="84"/>
      <c r="O182"/>
    </row>
    <row r="183" spans="2:15" s="1" customFormat="1" ht="30" x14ac:dyDescent="0.25">
      <c r="B183" s="98" t="s">
        <v>329</v>
      </c>
      <c r="C183" s="128" t="s">
        <v>33</v>
      </c>
      <c r="D183" s="128" t="s">
        <v>34</v>
      </c>
      <c r="E183" s="128">
        <v>89709</v>
      </c>
      <c r="F183" s="132" t="s">
        <v>330</v>
      </c>
      <c r="G183" s="128" t="s">
        <v>320</v>
      </c>
      <c r="H183" s="128">
        <v>2</v>
      </c>
      <c r="I183" s="129">
        <v>21.58</v>
      </c>
      <c r="J183" s="129">
        <f>I183*(1+BDI!$G$19)</f>
        <v>28.037181929120006</v>
      </c>
      <c r="K183" s="129">
        <f t="shared" si="72"/>
        <v>43.16</v>
      </c>
      <c r="L183" s="99">
        <f t="shared" si="73"/>
        <v>56.074363858240012</v>
      </c>
      <c r="N183" s="84"/>
      <c r="O183"/>
    </row>
    <row r="184" spans="2:15" s="1" customFormat="1" ht="30" x14ac:dyDescent="0.25">
      <c r="B184" s="98" t="s">
        <v>331</v>
      </c>
      <c r="C184" s="128" t="s">
        <v>33</v>
      </c>
      <c r="D184" s="128" t="s">
        <v>34</v>
      </c>
      <c r="E184" s="128">
        <v>86883</v>
      </c>
      <c r="F184" s="132" t="s">
        <v>332</v>
      </c>
      <c r="G184" s="128" t="s">
        <v>320</v>
      </c>
      <c r="H184" s="128">
        <v>4</v>
      </c>
      <c r="I184" s="129">
        <v>10.97</v>
      </c>
      <c r="J184" s="129">
        <f>I184*(1+BDI!$G$19)</f>
        <v>14.252450684080005</v>
      </c>
      <c r="K184" s="129">
        <f t="shared" si="72"/>
        <v>43.88</v>
      </c>
      <c r="L184" s="99">
        <f t="shared" si="73"/>
        <v>57.009802736320019</v>
      </c>
      <c r="N184" s="84"/>
      <c r="O184"/>
    </row>
    <row r="185" spans="2:15" s="1" customFormat="1" x14ac:dyDescent="0.25">
      <c r="B185" s="98" t="s">
        <v>333</v>
      </c>
      <c r="C185" s="128" t="s">
        <v>33</v>
      </c>
      <c r="D185" s="128" t="s">
        <v>38</v>
      </c>
      <c r="E185" s="128" t="s">
        <v>334</v>
      </c>
      <c r="F185" s="132" t="s">
        <v>335</v>
      </c>
      <c r="G185" s="128" t="s">
        <v>336</v>
      </c>
      <c r="H185" s="128">
        <v>1</v>
      </c>
      <c r="I185" s="129">
        <v>29.95</v>
      </c>
      <c r="J185" s="129">
        <f>I185*(1+BDI!$G$19)</f>
        <v>38.911658886800012</v>
      </c>
      <c r="K185" s="129">
        <f t="shared" si="72"/>
        <v>29.95</v>
      </c>
      <c r="L185" s="99">
        <f t="shared" si="73"/>
        <v>38.911658886800012</v>
      </c>
      <c r="N185" s="84"/>
      <c r="O185"/>
    </row>
    <row r="186" spans="2:15" s="1" customFormat="1" ht="30" x14ac:dyDescent="0.25">
      <c r="B186" s="98" t="s">
        <v>337</v>
      </c>
      <c r="C186" s="128" t="s">
        <v>33</v>
      </c>
      <c r="D186" s="128" t="s">
        <v>34</v>
      </c>
      <c r="E186" s="128">
        <v>86879</v>
      </c>
      <c r="F186" s="132" t="s">
        <v>338</v>
      </c>
      <c r="G186" s="128" t="s">
        <v>320</v>
      </c>
      <c r="H186" s="128">
        <v>5</v>
      </c>
      <c r="I186" s="129">
        <v>9</v>
      </c>
      <c r="J186" s="129">
        <f>I186*(1+BDI!$G$19)</f>
        <v>11.692985976000003</v>
      </c>
      <c r="K186" s="129">
        <f t="shared" si="72"/>
        <v>45</v>
      </c>
      <c r="L186" s="99">
        <f t="shared" si="73"/>
        <v>58.464929880000014</v>
      </c>
      <c r="N186" s="84"/>
      <c r="O186"/>
    </row>
    <row r="187" spans="2:15" s="1" customFormat="1" x14ac:dyDescent="0.25">
      <c r="B187" s="98" t="s">
        <v>339</v>
      </c>
      <c r="C187" s="128" t="s">
        <v>48</v>
      </c>
      <c r="D187" s="128" t="s">
        <v>34</v>
      </c>
      <c r="E187" s="128">
        <v>299</v>
      </c>
      <c r="F187" s="132" t="s">
        <v>340</v>
      </c>
      <c r="G187" s="128" t="s">
        <v>320</v>
      </c>
      <c r="H187" s="128">
        <v>10</v>
      </c>
      <c r="I187" s="129">
        <v>3.52</v>
      </c>
      <c r="J187" s="129">
        <f>I187*(1+BDI!$G$19)</f>
        <v>4.5732567372800013</v>
      </c>
      <c r="K187" s="129">
        <f t="shared" si="72"/>
        <v>35.200000000000003</v>
      </c>
      <c r="L187" s="99">
        <f t="shared" si="73"/>
        <v>45.732567372800013</v>
      </c>
      <c r="N187" s="84"/>
      <c r="O187"/>
    </row>
    <row r="188" spans="2:15" s="1" customFormat="1" x14ac:dyDescent="0.25">
      <c r="B188" s="98" t="s">
        <v>341</v>
      </c>
      <c r="C188" s="128" t="s">
        <v>48</v>
      </c>
      <c r="D188" s="128" t="s">
        <v>34</v>
      </c>
      <c r="E188" s="128">
        <v>296</v>
      </c>
      <c r="F188" s="132" t="s">
        <v>342</v>
      </c>
      <c r="G188" s="128" t="s">
        <v>320</v>
      </c>
      <c r="H188" s="128">
        <v>15</v>
      </c>
      <c r="I188" s="129">
        <v>1.69</v>
      </c>
      <c r="J188" s="129">
        <f>I188*(1+BDI!$G$19)</f>
        <v>2.1956829221600005</v>
      </c>
      <c r="K188" s="129">
        <f t="shared" si="72"/>
        <v>25.349999999999998</v>
      </c>
      <c r="L188" s="99">
        <f t="shared" si="73"/>
        <v>32.935243832400005</v>
      </c>
      <c r="N188" s="84"/>
      <c r="O188"/>
    </row>
    <row r="189" spans="2:15" s="1" customFormat="1" ht="45" x14ac:dyDescent="0.25">
      <c r="B189" s="98" t="s">
        <v>343</v>
      </c>
      <c r="C189" s="128" t="s">
        <v>33</v>
      </c>
      <c r="D189" s="128" t="s">
        <v>34</v>
      </c>
      <c r="E189" s="128">
        <v>89748</v>
      </c>
      <c r="F189" s="132" t="s">
        <v>344</v>
      </c>
      <c r="G189" s="128" t="s">
        <v>320</v>
      </c>
      <c r="H189" s="128">
        <v>2</v>
      </c>
      <c r="I189" s="129">
        <v>42.96</v>
      </c>
      <c r="J189" s="129">
        <f>I189*(1+BDI!$G$19)</f>
        <v>55.814519725440014</v>
      </c>
      <c r="K189" s="129">
        <f t="shared" si="72"/>
        <v>85.92</v>
      </c>
      <c r="L189" s="99">
        <f t="shared" si="73"/>
        <v>111.62903945088003</v>
      </c>
      <c r="N189" s="84"/>
      <c r="O189"/>
    </row>
    <row r="190" spans="2:15" s="1" customFormat="1" ht="45" x14ac:dyDescent="0.25">
      <c r="B190" s="98" t="s">
        <v>345</v>
      </c>
      <c r="C190" s="128" t="s">
        <v>33</v>
      </c>
      <c r="D190" s="128" t="s">
        <v>34</v>
      </c>
      <c r="E190" s="128">
        <v>89728</v>
      </c>
      <c r="F190" s="132" t="s">
        <v>346</v>
      </c>
      <c r="G190" s="128" t="s">
        <v>320</v>
      </c>
      <c r="H190" s="128">
        <v>6</v>
      </c>
      <c r="I190" s="129">
        <v>13.1</v>
      </c>
      <c r="J190" s="129">
        <f>I190*(1+BDI!$G$19)</f>
        <v>17.019790698400005</v>
      </c>
      <c r="K190" s="129">
        <f t="shared" si="72"/>
        <v>78.599999999999994</v>
      </c>
      <c r="L190" s="99">
        <f t="shared" si="73"/>
        <v>102.11874419040004</v>
      </c>
      <c r="N190" s="84"/>
      <c r="O190"/>
    </row>
    <row r="191" spans="2:15" s="1" customFormat="1" ht="45" x14ac:dyDescent="0.25">
      <c r="B191" s="98" t="s">
        <v>347</v>
      </c>
      <c r="C191" s="128" t="s">
        <v>33</v>
      </c>
      <c r="D191" s="128" t="s">
        <v>34</v>
      </c>
      <c r="E191" s="128">
        <v>89726</v>
      </c>
      <c r="F191" s="132" t="s">
        <v>348</v>
      </c>
      <c r="G191" s="128" t="s">
        <v>320</v>
      </c>
      <c r="H191" s="128">
        <v>8</v>
      </c>
      <c r="I191" s="129">
        <v>10.25</v>
      </c>
      <c r="J191" s="129">
        <f>I191*(1+BDI!$G$19)</f>
        <v>13.317011806000004</v>
      </c>
      <c r="K191" s="129">
        <f t="shared" si="72"/>
        <v>82</v>
      </c>
      <c r="L191" s="99">
        <f t="shared" si="73"/>
        <v>106.53609444800003</v>
      </c>
      <c r="N191" s="84"/>
      <c r="O191"/>
    </row>
    <row r="192" spans="2:15" s="1" customFormat="1" ht="45" x14ac:dyDescent="0.25">
      <c r="B192" s="98" t="s">
        <v>349</v>
      </c>
      <c r="C192" s="128" t="s">
        <v>33</v>
      </c>
      <c r="D192" s="128" t="s">
        <v>34</v>
      </c>
      <c r="E192" s="128">
        <v>89732</v>
      </c>
      <c r="F192" s="132" t="s">
        <v>350</v>
      </c>
      <c r="G192" s="128" t="s">
        <v>320</v>
      </c>
      <c r="H192" s="128">
        <v>3</v>
      </c>
      <c r="I192" s="129">
        <v>15.29</v>
      </c>
      <c r="J192" s="129">
        <f>I192*(1+BDI!$G$19)</f>
        <v>19.865083952560003</v>
      </c>
      <c r="K192" s="129">
        <f t="shared" si="72"/>
        <v>45.87</v>
      </c>
      <c r="L192" s="99">
        <f t="shared" si="73"/>
        <v>59.595251857680012</v>
      </c>
      <c r="N192" s="84"/>
      <c r="O192"/>
    </row>
    <row r="193" spans="2:15" s="1" customFormat="1" ht="45" x14ac:dyDescent="0.25">
      <c r="B193" s="98" t="s">
        <v>351</v>
      </c>
      <c r="C193" s="128" t="s">
        <v>33</v>
      </c>
      <c r="D193" s="128" t="s">
        <v>34</v>
      </c>
      <c r="E193" s="128">
        <v>89746</v>
      </c>
      <c r="F193" s="132" t="s">
        <v>352</v>
      </c>
      <c r="G193" s="128" t="s">
        <v>320</v>
      </c>
      <c r="H193" s="128">
        <v>2</v>
      </c>
      <c r="I193" s="129">
        <v>27.9</v>
      </c>
      <c r="J193" s="129">
        <f>I193*(1+BDI!$G$19)</f>
        <v>36.248256525600006</v>
      </c>
      <c r="K193" s="129">
        <f t="shared" si="72"/>
        <v>55.8</v>
      </c>
      <c r="L193" s="99">
        <f t="shared" si="73"/>
        <v>72.496513051200012</v>
      </c>
      <c r="N193" s="84"/>
      <c r="O193"/>
    </row>
    <row r="194" spans="2:15" s="1" customFormat="1" ht="45" x14ac:dyDescent="0.25">
      <c r="B194" s="98" t="s">
        <v>353</v>
      </c>
      <c r="C194" s="128" t="s">
        <v>33</v>
      </c>
      <c r="D194" s="128" t="s">
        <v>34</v>
      </c>
      <c r="E194" s="128">
        <v>89744</v>
      </c>
      <c r="F194" s="132" t="s">
        <v>354</v>
      </c>
      <c r="G194" s="128" t="s">
        <v>320</v>
      </c>
      <c r="H194" s="128">
        <v>1</v>
      </c>
      <c r="I194" s="129">
        <v>27.01</v>
      </c>
      <c r="J194" s="129">
        <f>I194*(1+BDI!$G$19)</f>
        <v>35.091950134640008</v>
      </c>
      <c r="K194" s="129">
        <f t="shared" si="72"/>
        <v>27.01</v>
      </c>
      <c r="L194" s="99">
        <f t="shared" si="73"/>
        <v>35.091950134640008</v>
      </c>
      <c r="N194" s="84"/>
      <c r="O194"/>
    </row>
    <row r="195" spans="2:15" s="1" customFormat="1" ht="45" x14ac:dyDescent="0.25">
      <c r="B195" s="98" t="s">
        <v>355</v>
      </c>
      <c r="C195" s="128" t="s">
        <v>33</v>
      </c>
      <c r="D195" s="128" t="s">
        <v>34</v>
      </c>
      <c r="E195" s="128">
        <v>89724</v>
      </c>
      <c r="F195" s="132" t="s">
        <v>356</v>
      </c>
      <c r="G195" s="128" t="s">
        <v>320</v>
      </c>
      <c r="H195" s="128">
        <v>14</v>
      </c>
      <c r="I195" s="129">
        <v>10</v>
      </c>
      <c r="J195" s="129">
        <f>I195*(1+BDI!$G$19)</f>
        <v>12.992206640000003</v>
      </c>
      <c r="K195" s="129">
        <f t="shared" si="72"/>
        <v>140</v>
      </c>
      <c r="L195" s="99">
        <f t="shared" si="73"/>
        <v>181.89089296000003</v>
      </c>
      <c r="N195" s="84"/>
      <c r="O195"/>
    </row>
    <row r="196" spans="2:15" s="1" customFormat="1" x14ac:dyDescent="0.25">
      <c r="B196" s="98" t="s">
        <v>357</v>
      </c>
      <c r="C196" s="128" t="s">
        <v>33</v>
      </c>
      <c r="D196" s="128" t="s">
        <v>38</v>
      </c>
      <c r="E196" s="128" t="s">
        <v>358</v>
      </c>
      <c r="F196" s="132" t="s">
        <v>359</v>
      </c>
      <c r="G196" s="128" t="s">
        <v>336</v>
      </c>
      <c r="H196" s="128">
        <v>4</v>
      </c>
      <c r="I196" s="129">
        <v>33.29</v>
      </c>
      <c r="J196" s="129">
        <f>I196*(1+BDI!$G$19)</f>
        <v>43.251055904560012</v>
      </c>
      <c r="K196" s="129">
        <f t="shared" si="72"/>
        <v>133.16</v>
      </c>
      <c r="L196" s="99">
        <f t="shared" si="73"/>
        <v>173.00422361824005</v>
      </c>
      <c r="N196" s="84"/>
      <c r="O196"/>
    </row>
    <row r="197" spans="2:15" s="1" customFormat="1" ht="45" x14ac:dyDescent="0.25">
      <c r="B197" s="98" t="s">
        <v>360</v>
      </c>
      <c r="C197" s="128" t="s">
        <v>33</v>
      </c>
      <c r="D197" s="128" t="s">
        <v>34</v>
      </c>
      <c r="E197" s="128">
        <v>89797</v>
      </c>
      <c r="F197" s="132" t="s">
        <v>361</v>
      </c>
      <c r="G197" s="128" t="s">
        <v>320</v>
      </c>
      <c r="H197" s="128">
        <v>1</v>
      </c>
      <c r="I197" s="129">
        <v>51.28</v>
      </c>
      <c r="J197" s="129">
        <f>I197*(1+BDI!$G$19)</f>
        <v>66.624035649920017</v>
      </c>
      <c r="K197" s="129">
        <f t="shared" si="72"/>
        <v>51.28</v>
      </c>
      <c r="L197" s="99">
        <f t="shared" si="73"/>
        <v>66.624035649920017</v>
      </c>
      <c r="N197" s="84"/>
      <c r="O197"/>
    </row>
    <row r="198" spans="2:15" s="1" customFormat="1" ht="30" x14ac:dyDescent="0.25">
      <c r="B198" s="98" t="s">
        <v>362</v>
      </c>
      <c r="C198" s="128" t="s">
        <v>33</v>
      </c>
      <c r="D198" s="128" t="s">
        <v>34</v>
      </c>
      <c r="E198" s="128">
        <v>89714</v>
      </c>
      <c r="F198" s="132" t="s">
        <v>363</v>
      </c>
      <c r="G198" s="128" t="s">
        <v>69</v>
      </c>
      <c r="H198" s="128">
        <v>120</v>
      </c>
      <c r="I198" s="129">
        <v>37.979999999999997</v>
      </c>
      <c r="J198" s="129">
        <f>I198*(1+BDI!$G$19)</f>
        <v>49.344400818720011</v>
      </c>
      <c r="K198" s="129">
        <f t="shared" si="72"/>
        <v>4557.5999999999995</v>
      </c>
      <c r="L198" s="99">
        <f t="shared" si="73"/>
        <v>5921.3280982464012</v>
      </c>
      <c r="N198" s="84"/>
      <c r="O198"/>
    </row>
    <row r="199" spans="2:15" s="1" customFormat="1" ht="30" x14ac:dyDescent="0.25">
      <c r="B199" s="98" t="s">
        <v>364</v>
      </c>
      <c r="C199" s="128" t="s">
        <v>33</v>
      </c>
      <c r="D199" s="128" t="s">
        <v>34</v>
      </c>
      <c r="E199" s="128">
        <v>89711</v>
      </c>
      <c r="F199" s="132" t="s">
        <v>365</v>
      </c>
      <c r="G199" s="128" t="s">
        <v>69</v>
      </c>
      <c r="H199" s="128">
        <v>11.7</v>
      </c>
      <c r="I199" s="129">
        <v>21.31</v>
      </c>
      <c r="J199" s="129">
        <f>I199*(1+BDI!$G$19)</f>
        <v>27.686392349840006</v>
      </c>
      <c r="K199" s="129">
        <f t="shared" si="72"/>
        <v>249.32699999999997</v>
      </c>
      <c r="L199" s="99">
        <f t="shared" si="73"/>
        <v>323.93079049312803</v>
      </c>
      <c r="N199" s="84"/>
      <c r="O199"/>
    </row>
    <row r="200" spans="2:15" s="1" customFormat="1" ht="30" x14ac:dyDescent="0.25">
      <c r="B200" s="98" t="s">
        <v>366</v>
      </c>
      <c r="C200" s="128" t="s">
        <v>33</v>
      </c>
      <c r="D200" s="128" t="s">
        <v>34</v>
      </c>
      <c r="E200" s="128">
        <v>89798</v>
      </c>
      <c r="F200" s="132" t="s">
        <v>367</v>
      </c>
      <c r="G200" s="128" t="s">
        <v>69</v>
      </c>
      <c r="H200" s="128">
        <v>7.4</v>
      </c>
      <c r="I200" s="129">
        <v>14.07</v>
      </c>
      <c r="J200" s="129">
        <f>I200*(1+BDI!$G$19)</f>
        <v>18.280034742480005</v>
      </c>
      <c r="K200" s="129">
        <f t="shared" si="72"/>
        <v>104.11800000000001</v>
      </c>
      <c r="L200" s="99">
        <f t="shared" si="73"/>
        <v>135.27225709435206</v>
      </c>
      <c r="N200" s="84"/>
      <c r="O200"/>
    </row>
    <row r="201" spans="2:15" s="1" customFormat="1" ht="15.6" customHeight="1" x14ac:dyDescent="0.25">
      <c r="B201" s="98" t="s">
        <v>368</v>
      </c>
      <c r="C201" s="128" t="s">
        <v>33</v>
      </c>
      <c r="D201" s="128" t="s">
        <v>38</v>
      </c>
      <c r="E201" s="128" t="s">
        <v>369</v>
      </c>
      <c r="F201" s="132" t="s">
        <v>370</v>
      </c>
      <c r="G201" s="128" t="s">
        <v>336</v>
      </c>
      <c r="H201" s="128">
        <v>2</v>
      </c>
      <c r="I201" s="129">
        <v>18.239999999999998</v>
      </c>
      <c r="J201" s="129">
        <f>I201*(1+BDI!$G$19)</f>
        <v>23.697784911360003</v>
      </c>
      <c r="K201" s="129">
        <f t="shared" si="72"/>
        <v>36.479999999999997</v>
      </c>
      <c r="L201" s="99">
        <f t="shared" si="73"/>
        <v>47.395569822720006</v>
      </c>
      <c r="N201" s="84"/>
      <c r="O201"/>
    </row>
    <row r="202" spans="2:15" s="1" customFormat="1" ht="15.6" customHeight="1" x14ac:dyDescent="0.25">
      <c r="B202" s="98" t="s">
        <v>371</v>
      </c>
      <c r="C202" s="128" t="s">
        <v>33</v>
      </c>
      <c r="D202" s="128" t="s">
        <v>34</v>
      </c>
      <c r="E202" s="128">
        <v>89801</v>
      </c>
      <c r="F202" s="132" t="s">
        <v>372</v>
      </c>
      <c r="G202" s="128" t="s">
        <v>320</v>
      </c>
      <c r="H202" s="128">
        <v>4</v>
      </c>
      <c r="I202" s="129">
        <v>9.56</v>
      </c>
      <c r="J202" s="129">
        <f>I202*(1+BDI!$G$19)</f>
        <v>12.420549547840004</v>
      </c>
      <c r="K202" s="129">
        <f t="shared" si="72"/>
        <v>38.24</v>
      </c>
      <c r="L202" s="99">
        <f t="shared" si="73"/>
        <v>49.682198191360015</v>
      </c>
      <c r="N202" s="84"/>
      <c r="O202"/>
    </row>
    <row r="203" spans="2:15" s="1" customFormat="1" ht="15.75" x14ac:dyDescent="0.25">
      <c r="B203" s="108" t="s">
        <v>373</v>
      </c>
      <c r="C203" s="133"/>
      <c r="D203" s="133"/>
      <c r="E203" s="133"/>
      <c r="F203" s="134" t="s">
        <v>374</v>
      </c>
      <c r="G203" s="142"/>
      <c r="H203" s="142"/>
      <c r="I203" s="143"/>
      <c r="J203" s="143"/>
      <c r="K203" s="143"/>
      <c r="L203" s="109"/>
      <c r="N203" s="84"/>
      <c r="O203"/>
    </row>
    <row r="204" spans="2:15" s="1" customFormat="1" x14ac:dyDescent="0.25">
      <c r="B204" s="98"/>
      <c r="C204" s="128"/>
      <c r="D204" s="128"/>
      <c r="E204" s="128"/>
      <c r="F204" s="132"/>
      <c r="G204" s="128"/>
      <c r="H204" s="128"/>
      <c r="I204" s="129"/>
      <c r="J204" s="129"/>
      <c r="K204" s="129"/>
      <c r="L204" s="99"/>
      <c r="N204" s="84"/>
      <c r="O204"/>
    </row>
    <row r="205" spans="2:15" s="1" customFormat="1" x14ac:dyDescent="0.25">
      <c r="B205" s="98" t="s">
        <v>375</v>
      </c>
      <c r="C205" s="128" t="s">
        <v>33</v>
      </c>
      <c r="D205" s="128" t="s">
        <v>38</v>
      </c>
      <c r="E205" s="128" t="s">
        <v>376</v>
      </c>
      <c r="F205" s="132" t="s">
        <v>377</v>
      </c>
      <c r="G205" s="128" t="s">
        <v>336</v>
      </c>
      <c r="H205" s="128">
        <v>6</v>
      </c>
      <c r="I205" s="129">
        <v>390.63</v>
      </c>
      <c r="J205" s="129">
        <f>I205*(1+BDI!$G$19)</f>
        <v>507.51456797832014</v>
      </c>
      <c r="K205" s="129">
        <f t="shared" ref="K205" si="74">H205*I205</f>
        <v>2343.7799999999997</v>
      </c>
      <c r="L205" s="99">
        <f t="shared" ref="L205" si="75">J205*H205</f>
        <v>3045.0874078699208</v>
      </c>
      <c r="N205" s="84"/>
      <c r="O205"/>
    </row>
    <row r="206" spans="2:15" s="1" customFormat="1" x14ac:dyDescent="0.25">
      <c r="B206" s="98" t="s">
        <v>378</v>
      </c>
      <c r="C206" s="128" t="s">
        <v>33</v>
      </c>
      <c r="D206" s="128" t="s">
        <v>38</v>
      </c>
      <c r="E206" s="128" t="s">
        <v>379</v>
      </c>
      <c r="F206" s="132" t="s">
        <v>380</v>
      </c>
      <c r="G206" s="128" t="s">
        <v>336</v>
      </c>
      <c r="H206" s="128">
        <v>6</v>
      </c>
      <c r="I206" s="129">
        <v>70.91</v>
      </c>
      <c r="J206" s="129">
        <f>I206*(1+BDI!$G$19)</f>
        <v>92.127737284240027</v>
      </c>
      <c r="K206" s="129">
        <f t="shared" ref="K206:K225" si="76">H206*I206</f>
        <v>425.46</v>
      </c>
      <c r="L206" s="99">
        <f t="shared" ref="L206:L225" si="77">J206*H206</f>
        <v>552.76642370544016</v>
      </c>
      <c r="N206" s="84"/>
      <c r="O206"/>
    </row>
    <row r="207" spans="2:15" s="1" customFormat="1" x14ac:dyDescent="0.25">
      <c r="B207" s="98" t="s">
        <v>381</v>
      </c>
      <c r="C207" s="128" t="s">
        <v>48</v>
      </c>
      <c r="D207" s="128" t="s">
        <v>34</v>
      </c>
      <c r="E207" s="128">
        <v>301</v>
      </c>
      <c r="F207" s="132" t="s">
        <v>382</v>
      </c>
      <c r="G207" s="128" t="s">
        <v>320</v>
      </c>
      <c r="H207" s="128">
        <v>20</v>
      </c>
      <c r="I207" s="129">
        <v>3</v>
      </c>
      <c r="J207" s="129">
        <f>I207*(1+BDI!$G$19)</f>
        <v>3.8976619920000011</v>
      </c>
      <c r="K207" s="129">
        <f t="shared" si="76"/>
        <v>60</v>
      </c>
      <c r="L207" s="99">
        <f t="shared" si="77"/>
        <v>77.953239840000023</v>
      </c>
      <c r="N207" s="84"/>
      <c r="O207"/>
    </row>
    <row r="208" spans="2:15" s="1" customFormat="1" x14ac:dyDescent="0.25">
      <c r="B208" s="98" t="s">
        <v>383</v>
      </c>
      <c r="C208" s="128" t="s">
        <v>48</v>
      </c>
      <c r="D208" s="128" t="s">
        <v>34</v>
      </c>
      <c r="E208" s="128">
        <v>305</v>
      </c>
      <c r="F208" s="132" t="s">
        <v>384</v>
      </c>
      <c r="G208" s="128" t="s">
        <v>320</v>
      </c>
      <c r="H208" s="128">
        <v>2</v>
      </c>
      <c r="I208" s="129">
        <v>10.45</v>
      </c>
      <c r="J208" s="129">
        <f>I208*(1+BDI!$G$19)</f>
        <v>13.576855938800003</v>
      </c>
      <c r="K208" s="129">
        <f t="shared" si="76"/>
        <v>20.9</v>
      </c>
      <c r="L208" s="99">
        <f t="shared" si="77"/>
        <v>27.153711877600006</v>
      </c>
      <c r="N208" s="84"/>
      <c r="O208"/>
    </row>
    <row r="209" spans="2:15" s="1" customFormat="1" x14ac:dyDescent="0.25">
      <c r="B209" s="98" t="s">
        <v>385</v>
      </c>
      <c r="C209" s="128" t="s">
        <v>48</v>
      </c>
      <c r="D209" s="128" t="s">
        <v>34</v>
      </c>
      <c r="E209" s="128">
        <v>297</v>
      </c>
      <c r="F209" s="132" t="s">
        <v>386</v>
      </c>
      <c r="G209" s="128" t="s">
        <v>320</v>
      </c>
      <c r="H209" s="128">
        <v>18</v>
      </c>
      <c r="I209" s="129">
        <v>2.4900000000000002</v>
      </c>
      <c r="J209" s="129">
        <f>I209*(1+BDI!$G$19)</f>
        <v>3.2350594533600012</v>
      </c>
      <c r="K209" s="129">
        <f t="shared" si="76"/>
        <v>44.820000000000007</v>
      </c>
      <c r="L209" s="99">
        <f t="shared" si="77"/>
        <v>58.231070160480023</v>
      </c>
      <c r="N209" s="84"/>
      <c r="O209"/>
    </row>
    <row r="210" spans="2:15" s="1" customFormat="1" x14ac:dyDescent="0.25">
      <c r="B210" s="98" t="s">
        <v>387</v>
      </c>
      <c r="C210" s="128" t="s">
        <v>48</v>
      </c>
      <c r="D210" s="128" t="s">
        <v>34</v>
      </c>
      <c r="E210" s="128">
        <v>11707</v>
      </c>
      <c r="F210" s="132" t="s">
        <v>388</v>
      </c>
      <c r="G210" s="128" t="s">
        <v>320</v>
      </c>
      <c r="H210" s="128">
        <v>1</v>
      </c>
      <c r="I210" s="129">
        <v>13.73</v>
      </c>
      <c r="J210" s="129">
        <f>I210*(1+BDI!$G$19)</f>
        <v>17.838299716720005</v>
      </c>
      <c r="K210" s="129">
        <f t="shared" si="76"/>
        <v>13.73</v>
      </c>
      <c r="L210" s="99">
        <f t="shared" si="77"/>
        <v>17.838299716720005</v>
      </c>
      <c r="N210" s="84"/>
      <c r="O210"/>
    </row>
    <row r="211" spans="2:15" s="1" customFormat="1" ht="30" x14ac:dyDescent="0.25">
      <c r="B211" s="98" t="s">
        <v>389</v>
      </c>
      <c r="C211" s="128" t="s">
        <v>33</v>
      </c>
      <c r="D211" s="128" t="s">
        <v>34</v>
      </c>
      <c r="E211" s="128">
        <v>104176</v>
      </c>
      <c r="F211" s="132" t="s">
        <v>390</v>
      </c>
      <c r="G211" s="128" t="s">
        <v>320</v>
      </c>
      <c r="H211" s="128">
        <v>1</v>
      </c>
      <c r="I211" s="129">
        <v>254.18</v>
      </c>
      <c r="J211" s="129">
        <f>I211*(1+BDI!$G$19)</f>
        <v>330.23590837552013</v>
      </c>
      <c r="K211" s="129">
        <f t="shared" si="76"/>
        <v>254.18</v>
      </c>
      <c r="L211" s="99">
        <f t="shared" si="77"/>
        <v>330.23590837552013</v>
      </c>
      <c r="N211" s="84"/>
      <c r="O211"/>
    </row>
    <row r="212" spans="2:15" s="1" customFormat="1" ht="30" x14ac:dyDescent="0.25">
      <c r="B212" s="98" t="s">
        <v>391</v>
      </c>
      <c r="C212" s="128" t="s">
        <v>33</v>
      </c>
      <c r="D212" s="128" t="s">
        <v>34</v>
      </c>
      <c r="E212" s="128">
        <v>104173</v>
      </c>
      <c r="F212" s="132" t="s">
        <v>392</v>
      </c>
      <c r="G212" s="128" t="s">
        <v>320</v>
      </c>
      <c r="H212" s="128">
        <v>2</v>
      </c>
      <c r="I212" s="129">
        <v>85.43</v>
      </c>
      <c r="J212" s="129">
        <f>I212*(1+BDI!$G$19)</f>
        <v>110.99242132552004</v>
      </c>
      <c r="K212" s="129">
        <f t="shared" si="76"/>
        <v>170.86</v>
      </c>
      <c r="L212" s="99">
        <f t="shared" si="77"/>
        <v>221.98484265104008</v>
      </c>
      <c r="N212" s="84"/>
      <c r="O212"/>
    </row>
    <row r="213" spans="2:15" s="1" customFormat="1" ht="45" x14ac:dyDescent="0.25">
      <c r="B213" s="98" t="s">
        <v>393</v>
      </c>
      <c r="C213" s="128" t="s">
        <v>33</v>
      </c>
      <c r="D213" s="128" t="s">
        <v>34</v>
      </c>
      <c r="E213" s="128">
        <v>89807</v>
      </c>
      <c r="F213" s="132" t="s">
        <v>394</v>
      </c>
      <c r="G213" s="128" t="s">
        <v>320</v>
      </c>
      <c r="H213" s="128">
        <v>8</v>
      </c>
      <c r="I213" s="129">
        <v>38.42</v>
      </c>
      <c r="J213" s="129">
        <f>I213*(1+BDI!$G$19)</f>
        <v>49.916057910880014</v>
      </c>
      <c r="K213" s="129">
        <f t="shared" si="76"/>
        <v>307.36</v>
      </c>
      <c r="L213" s="99">
        <f t="shared" si="77"/>
        <v>399.32846328704011</v>
      </c>
      <c r="N213" s="84"/>
      <c r="O213"/>
    </row>
    <row r="214" spans="2:15" s="1" customFormat="1" ht="30" x14ac:dyDescent="0.25">
      <c r="B214" s="98" t="s">
        <v>395</v>
      </c>
      <c r="C214" s="128" t="s">
        <v>33</v>
      </c>
      <c r="D214" s="128" t="s">
        <v>34</v>
      </c>
      <c r="E214" s="128">
        <v>95694</v>
      </c>
      <c r="F214" s="132" t="s">
        <v>396</v>
      </c>
      <c r="G214" s="128" t="s">
        <v>320</v>
      </c>
      <c r="H214" s="128">
        <v>6</v>
      </c>
      <c r="I214" s="129">
        <v>53.87</v>
      </c>
      <c r="J214" s="129">
        <f>I214*(1+BDI!$G$19)</f>
        <v>69.989017169680011</v>
      </c>
      <c r="K214" s="129">
        <f t="shared" si="76"/>
        <v>323.21999999999997</v>
      </c>
      <c r="L214" s="99">
        <f t="shared" si="77"/>
        <v>419.93410301808007</v>
      </c>
      <c r="N214" s="84"/>
      <c r="O214"/>
    </row>
    <row r="215" spans="2:15" s="1" customFormat="1" ht="30" x14ac:dyDescent="0.25">
      <c r="B215" s="98" t="s">
        <v>397</v>
      </c>
      <c r="C215" s="128" t="s">
        <v>33</v>
      </c>
      <c r="D215" s="128" t="s">
        <v>34</v>
      </c>
      <c r="E215" s="128">
        <v>104166</v>
      </c>
      <c r="F215" s="132" t="s">
        <v>398</v>
      </c>
      <c r="G215" s="128" t="s">
        <v>69</v>
      </c>
      <c r="H215" s="128">
        <v>50</v>
      </c>
      <c r="I215" s="129">
        <v>77.36</v>
      </c>
      <c r="J215" s="129">
        <f>I215*(1+BDI!$G$19)</f>
        <v>100.50771056704002</v>
      </c>
      <c r="K215" s="129">
        <f t="shared" si="76"/>
        <v>3868</v>
      </c>
      <c r="L215" s="99">
        <f t="shared" si="77"/>
        <v>5025.3855283520006</v>
      </c>
      <c r="N215" s="84"/>
      <c r="O215"/>
    </row>
    <row r="216" spans="2:15" s="1" customFormat="1" ht="30" x14ac:dyDescent="0.25">
      <c r="B216" s="98" t="s">
        <v>399</v>
      </c>
      <c r="C216" s="128" t="s">
        <v>33</v>
      </c>
      <c r="D216" s="128" t="s">
        <v>34</v>
      </c>
      <c r="E216" s="128">
        <v>89511</v>
      </c>
      <c r="F216" s="132" t="s">
        <v>400</v>
      </c>
      <c r="G216" s="128" t="s">
        <v>69</v>
      </c>
      <c r="H216" s="128">
        <v>23.9</v>
      </c>
      <c r="I216" s="129">
        <v>39.65</v>
      </c>
      <c r="J216" s="129">
        <f>I216*(1+BDI!$G$19)</f>
        <v>51.514099327600015</v>
      </c>
      <c r="K216" s="129">
        <f t="shared" si="76"/>
        <v>947.63499999999988</v>
      </c>
      <c r="L216" s="99">
        <f t="shared" si="77"/>
        <v>1231.1869739296403</v>
      </c>
      <c r="N216" s="84"/>
      <c r="O216"/>
    </row>
    <row r="217" spans="2:15" s="1" customFormat="1" ht="30" x14ac:dyDescent="0.25">
      <c r="B217" s="98" t="s">
        <v>401</v>
      </c>
      <c r="C217" s="128" t="s">
        <v>33</v>
      </c>
      <c r="D217" s="128" t="s">
        <v>34</v>
      </c>
      <c r="E217" s="128">
        <v>89512</v>
      </c>
      <c r="F217" s="132" t="s">
        <v>402</v>
      </c>
      <c r="G217" s="128" t="s">
        <v>69</v>
      </c>
      <c r="H217" s="128">
        <v>100</v>
      </c>
      <c r="I217" s="129">
        <v>50.15</v>
      </c>
      <c r="J217" s="129">
        <f>I217*(1+BDI!$G$19)</f>
        <v>65.155916299600023</v>
      </c>
      <c r="K217" s="129">
        <f t="shared" si="76"/>
        <v>5015</v>
      </c>
      <c r="L217" s="99">
        <f t="shared" si="77"/>
        <v>6515.5916299600021</v>
      </c>
      <c r="N217" s="84"/>
      <c r="O217"/>
    </row>
    <row r="218" spans="2:15" s="1" customFormat="1" ht="30" x14ac:dyDescent="0.25">
      <c r="B218" s="98" t="s">
        <v>403</v>
      </c>
      <c r="C218" s="128" t="s">
        <v>33</v>
      </c>
      <c r="D218" s="128" t="s">
        <v>34</v>
      </c>
      <c r="E218" s="128">
        <v>89531</v>
      </c>
      <c r="F218" s="132" t="s">
        <v>404</v>
      </c>
      <c r="G218" s="128" t="s">
        <v>320</v>
      </c>
      <c r="H218" s="128">
        <v>2</v>
      </c>
      <c r="I218" s="129">
        <v>37.89</v>
      </c>
      <c r="J218" s="129">
        <f>I218*(1+BDI!$G$19)</f>
        <v>49.227470958960012</v>
      </c>
      <c r="K218" s="129">
        <f t="shared" si="76"/>
        <v>75.78</v>
      </c>
      <c r="L218" s="99">
        <f t="shared" si="77"/>
        <v>98.454941917920024</v>
      </c>
      <c r="N218" s="84"/>
      <c r="O218"/>
    </row>
    <row r="219" spans="2:15" s="1" customFormat="1" ht="30" x14ac:dyDescent="0.25">
      <c r="B219" s="98" t="s">
        <v>405</v>
      </c>
      <c r="C219" s="128" t="s">
        <v>33</v>
      </c>
      <c r="D219" s="128" t="s">
        <v>34</v>
      </c>
      <c r="E219" s="128">
        <v>89524</v>
      </c>
      <c r="F219" s="132" t="s">
        <v>406</v>
      </c>
      <c r="G219" s="128" t="s">
        <v>320</v>
      </c>
      <c r="H219" s="128">
        <v>5</v>
      </c>
      <c r="I219" s="129">
        <v>30.22</v>
      </c>
      <c r="J219" s="129">
        <f>I219*(1+BDI!$G$19)</f>
        <v>39.262448466080009</v>
      </c>
      <c r="K219" s="129">
        <f t="shared" si="76"/>
        <v>151.1</v>
      </c>
      <c r="L219" s="99">
        <f t="shared" si="77"/>
        <v>196.31224233040004</v>
      </c>
      <c r="N219" s="84"/>
      <c r="O219"/>
    </row>
    <row r="220" spans="2:15" s="1" customFormat="1" ht="30" x14ac:dyDescent="0.25">
      <c r="B220" s="98" t="s">
        <v>407</v>
      </c>
      <c r="C220" s="128" t="s">
        <v>33</v>
      </c>
      <c r="D220" s="128" t="s">
        <v>34</v>
      </c>
      <c r="E220" s="128">
        <v>89529</v>
      </c>
      <c r="F220" s="132" t="s">
        <v>408</v>
      </c>
      <c r="G220" s="128" t="s">
        <v>320</v>
      </c>
      <c r="H220" s="128">
        <v>10</v>
      </c>
      <c r="I220" s="129">
        <v>36.81</v>
      </c>
      <c r="J220" s="129">
        <f>I220*(1+BDI!$G$19)</f>
        <v>47.824312641840017</v>
      </c>
      <c r="K220" s="129">
        <f t="shared" si="76"/>
        <v>368.1</v>
      </c>
      <c r="L220" s="99">
        <f t="shared" si="77"/>
        <v>478.24312641840015</v>
      </c>
      <c r="N220" s="84"/>
      <c r="O220"/>
    </row>
    <row r="221" spans="2:15" s="1" customFormat="1" ht="30" x14ac:dyDescent="0.25">
      <c r="B221" s="98" t="s">
        <v>409</v>
      </c>
      <c r="C221" s="128" t="s">
        <v>33</v>
      </c>
      <c r="D221" s="128" t="s">
        <v>34</v>
      </c>
      <c r="E221" s="128">
        <v>89522</v>
      </c>
      <c r="F221" s="132" t="s">
        <v>410</v>
      </c>
      <c r="G221" s="128" t="s">
        <v>320</v>
      </c>
      <c r="H221" s="128">
        <v>5</v>
      </c>
      <c r="I221" s="129">
        <v>29.73</v>
      </c>
      <c r="J221" s="129">
        <f>I221*(1+BDI!$G$19)</f>
        <v>38.625830340720015</v>
      </c>
      <c r="K221" s="129">
        <f t="shared" si="76"/>
        <v>148.65</v>
      </c>
      <c r="L221" s="99">
        <f t="shared" si="77"/>
        <v>193.12915170360009</v>
      </c>
      <c r="N221" s="84"/>
      <c r="O221"/>
    </row>
    <row r="222" spans="2:15" s="1" customFormat="1" x14ac:dyDescent="0.25">
      <c r="B222" s="98" t="s">
        <v>411</v>
      </c>
      <c r="C222" s="128" t="s">
        <v>33</v>
      </c>
      <c r="D222" s="128" t="s">
        <v>38</v>
      </c>
      <c r="E222" s="128" t="s">
        <v>412</v>
      </c>
      <c r="F222" s="132" t="s">
        <v>413</v>
      </c>
      <c r="G222" s="128" t="s">
        <v>41</v>
      </c>
      <c r="H222" s="128">
        <v>0.69</v>
      </c>
      <c r="I222" s="129">
        <v>219.14</v>
      </c>
      <c r="J222" s="129">
        <f>I222*(1+BDI!$G$19)</f>
        <v>284.71121630896005</v>
      </c>
      <c r="K222" s="129">
        <f t="shared" si="76"/>
        <v>151.20659999999998</v>
      </c>
      <c r="L222" s="99">
        <f t="shared" si="77"/>
        <v>196.45073925318241</v>
      </c>
      <c r="N222" s="84"/>
      <c r="O222"/>
    </row>
    <row r="223" spans="2:15" s="1" customFormat="1" ht="45" x14ac:dyDescent="0.25">
      <c r="B223" s="98" t="s">
        <v>414</v>
      </c>
      <c r="C223" s="128" t="s">
        <v>33</v>
      </c>
      <c r="D223" s="128" t="s">
        <v>34</v>
      </c>
      <c r="E223" s="128">
        <v>92216</v>
      </c>
      <c r="F223" s="132" t="s">
        <v>415</v>
      </c>
      <c r="G223" s="128" t="s">
        <v>69</v>
      </c>
      <c r="H223" s="128">
        <v>1.5</v>
      </c>
      <c r="I223" s="129">
        <v>581.76</v>
      </c>
      <c r="J223" s="129">
        <f>I223*(1+BDI!$G$19)</f>
        <v>755.83461348864023</v>
      </c>
      <c r="K223" s="129">
        <f t="shared" si="76"/>
        <v>872.64</v>
      </c>
      <c r="L223" s="99">
        <f t="shared" si="77"/>
        <v>1133.7519202329604</v>
      </c>
      <c r="N223" s="84"/>
      <c r="O223"/>
    </row>
    <row r="224" spans="2:15" s="1" customFormat="1" ht="15.6" customHeight="1" x14ac:dyDescent="0.25">
      <c r="B224" s="98" t="s">
        <v>416</v>
      </c>
      <c r="C224" s="128" t="s">
        <v>33</v>
      </c>
      <c r="D224" s="128" t="s">
        <v>34</v>
      </c>
      <c r="E224" s="128">
        <v>102713</v>
      </c>
      <c r="F224" s="132" t="s">
        <v>417</v>
      </c>
      <c r="G224" s="128" t="s">
        <v>36</v>
      </c>
      <c r="H224" s="128">
        <v>6.28</v>
      </c>
      <c r="I224" s="129">
        <v>10.08</v>
      </c>
      <c r="J224" s="129">
        <f>I224*(1+BDI!$G$19)</f>
        <v>13.096144293120004</v>
      </c>
      <c r="K224" s="129">
        <f t="shared" si="76"/>
        <v>63.302400000000006</v>
      </c>
      <c r="L224" s="99">
        <f t="shared" si="77"/>
        <v>82.243786160793633</v>
      </c>
      <c r="N224" s="84"/>
      <c r="O224"/>
    </row>
    <row r="225" spans="2:15" s="1" customFormat="1" ht="15.6" customHeight="1" x14ac:dyDescent="0.25">
      <c r="B225" s="98" t="s">
        <v>418</v>
      </c>
      <c r="C225" s="128" t="s">
        <v>33</v>
      </c>
      <c r="D225" s="128" t="s">
        <v>38</v>
      </c>
      <c r="E225" s="128" t="s">
        <v>419</v>
      </c>
      <c r="F225" s="132" t="s">
        <v>420</v>
      </c>
      <c r="G225" s="128" t="s">
        <v>41</v>
      </c>
      <c r="H225" s="128">
        <v>1.41</v>
      </c>
      <c r="I225" s="129">
        <v>38.79</v>
      </c>
      <c r="J225" s="129">
        <f>I225*(1+BDI!$G$19)</f>
        <v>50.39676955656001</v>
      </c>
      <c r="K225" s="129">
        <f t="shared" si="76"/>
        <v>54.693899999999992</v>
      </c>
      <c r="L225" s="99">
        <f t="shared" si="77"/>
        <v>71.059445074749604</v>
      </c>
      <c r="N225" s="84"/>
      <c r="O225"/>
    </row>
    <row r="226" spans="2:15" s="1" customFormat="1" ht="15.75" x14ac:dyDescent="0.25">
      <c r="B226" s="108" t="s">
        <v>421</v>
      </c>
      <c r="C226" s="133"/>
      <c r="D226" s="133"/>
      <c r="E226" s="133"/>
      <c r="F226" s="134" t="s">
        <v>422</v>
      </c>
      <c r="G226" s="142"/>
      <c r="H226" s="142"/>
      <c r="I226" s="143"/>
      <c r="J226" s="143"/>
      <c r="K226" s="143"/>
      <c r="L226" s="109"/>
      <c r="N226" s="84"/>
      <c r="O226"/>
    </row>
    <row r="227" spans="2:15" s="1" customFormat="1" x14ac:dyDescent="0.25">
      <c r="B227" s="98"/>
      <c r="C227" s="128"/>
      <c r="D227" s="128"/>
      <c r="E227" s="128"/>
      <c r="F227" s="132"/>
      <c r="G227" s="128"/>
      <c r="H227" s="128"/>
      <c r="I227" s="129"/>
      <c r="J227" s="129"/>
      <c r="K227" s="129"/>
      <c r="L227" s="99"/>
      <c r="N227" s="84"/>
      <c r="O227"/>
    </row>
    <row r="228" spans="2:15" s="1" customFormat="1" ht="30" x14ac:dyDescent="0.25">
      <c r="B228" s="98" t="s">
        <v>423</v>
      </c>
      <c r="C228" s="128" t="s">
        <v>33</v>
      </c>
      <c r="D228" s="128" t="s">
        <v>34</v>
      </c>
      <c r="E228" s="128">
        <v>89867</v>
      </c>
      <c r="F228" s="132" t="s">
        <v>424</v>
      </c>
      <c r="G228" s="128" t="s">
        <v>320</v>
      </c>
      <c r="H228" s="128">
        <v>4</v>
      </c>
      <c r="I228" s="129">
        <v>7.81</v>
      </c>
      <c r="J228" s="129">
        <f>I228*(1+BDI!$G$19)</f>
        <v>10.146913385840003</v>
      </c>
      <c r="K228" s="129">
        <f t="shared" ref="K228" si="78">H228*I228</f>
        <v>31.24</v>
      </c>
      <c r="L228" s="99">
        <f t="shared" ref="L228" si="79">J228*H228</f>
        <v>40.587653543360013</v>
      </c>
      <c r="N228" s="84"/>
      <c r="O228"/>
    </row>
    <row r="229" spans="2:15" s="1" customFormat="1" ht="30" x14ac:dyDescent="0.25">
      <c r="B229" s="98" t="s">
        <v>425</v>
      </c>
      <c r="C229" s="128" t="s">
        <v>33</v>
      </c>
      <c r="D229" s="128" t="s">
        <v>34</v>
      </c>
      <c r="E229" s="128">
        <v>89866</v>
      </c>
      <c r="F229" s="132" t="s">
        <v>426</v>
      </c>
      <c r="G229" s="128" t="s">
        <v>320</v>
      </c>
      <c r="H229" s="128">
        <v>20</v>
      </c>
      <c r="I229" s="129">
        <v>7.03</v>
      </c>
      <c r="J229" s="129">
        <f>I229*(1+BDI!$G$19)</f>
        <v>9.1335212679200026</v>
      </c>
      <c r="K229" s="129">
        <f t="shared" ref="K229:K231" si="80">H229*I229</f>
        <v>140.6</v>
      </c>
      <c r="L229" s="99">
        <f t="shared" ref="L229:L231" si="81">J229*H229</f>
        <v>182.67042535840005</v>
      </c>
      <c r="N229" s="84"/>
      <c r="O229"/>
    </row>
    <row r="230" spans="2:15" s="1" customFormat="1" ht="15.6" customHeight="1" x14ac:dyDescent="0.25">
      <c r="B230" s="98" t="s">
        <v>427</v>
      </c>
      <c r="C230" s="128" t="s">
        <v>33</v>
      </c>
      <c r="D230" s="128" t="s">
        <v>34</v>
      </c>
      <c r="E230" s="128">
        <v>89865</v>
      </c>
      <c r="F230" s="132" t="s">
        <v>428</v>
      </c>
      <c r="G230" s="128" t="s">
        <v>69</v>
      </c>
      <c r="H230" s="128">
        <v>28.3</v>
      </c>
      <c r="I230" s="129">
        <v>16.61</v>
      </c>
      <c r="J230" s="129">
        <f>I230*(1+BDI!$G$19)</f>
        <v>21.580055229040006</v>
      </c>
      <c r="K230" s="129">
        <f t="shared" si="80"/>
        <v>470.06299999999999</v>
      </c>
      <c r="L230" s="99">
        <f t="shared" si="81"/>
        <v>610.71556298183225</v>
      </c>
      <c r="N230" s="84"/>
      <c r="O230"/>
    </row>
    <row r="231" spans="2:15" s="1" customFormat="1" ht="15.6" customHeight="1" x14ac:dyDescent="0.25">
      <c r="B231" s="98" t="s">
        <v>429</v>
      </c>
      <c r="C231" s="128" t="s">
        <v>33</v>
      </c>
      <c r="D231" s="128" t="s">
        <v>34</v>
      </c>
      <c r="E231" s="128">
        <v>89869</v>
      </c>
      <c r="F231" s="132" t="s">
        <v>430</v>
      </c>
      <c r="G231" s="128" t="s">
        <v>320</v>
      </c>
      <c r="H231" s="128">
        <v>2</v>
      </c>
      <c r="I231" s="129">
        <v>9.77</v>
      </c>
      <c r="J231" s="129">
        <f>I231*(1+BDI!$G$19)</f>
        <v>12.693385887280003</v>
      </c>
      <c r="K231" s="129">
        <f t="shared" si="80"/>
        <v>19.54</v>
      </c>
      <c r="L231" s="99">
        <f t="shared" si="81"/>
        <v>25.386771774560007</v>
      </c>
      <c r="N231" s="84"/>
      <c r="O231"/>
    </row>
    <row r="232" spans="2:15" s="1" customFormat="1" ht="15.75" x14ac:dyDescent="0.25">
      <c r="B232" s="108" t="s">
        <v>431</v>
      </c>
      <c r="C232" s="133"/>
      <c r="D232" s="133"/>
      <c r="E232" s="133"/>
      <c r="F232" s="134" t="s">
        <v>432</v>
      </c>
      <c r="G232" s="142"/>
      <c r="H232" s="142"/>
      <c r="I232" s="143"/>
      <c r="J232" s="143"/>
      <c r="K232" s="143"/>
      <c r="L232" s="109"/>
      <c r="N232" s="84"/>
      <c r="O232"/>
    </row>
    <row r="233" spans="2:15" s="1" customFormat="1" x14ac:dyDescent="0.25">
      <c r="B233" s="98"/>
      <c r="C233" s="128"/>
      <c r="D233" s="128"/>
      <c r="E233" s="128"/>
      <c r="F233" s="132"/>
      <c r="G233" s="128"/>
      <c r="H233" s="128"/>
      <c r="I233" s="129"/>
      <c r="J233" s="129"/>
      <c r="K233" s="129"/>
      <c r="L233" s="99"/>
      <c r="N233" s="84"/>
      <c r="O233"/>
    </row>
    <row r="234" spans="2:15" s="1" customFormat="1" x14ac:dyDescent="0.25">
      <c r="B234" s="98" t="s">
        <v>433</v>
      </c>
      <c r="C234" s="128" t="s">
        <v>48</v>
      </c>
      <c r="D234" s="128" t="s">
        <v>34</v>
      </c>
      <c r="E234" s="128">
        <v>296</v>
      </c>
      <c r="F234" s="132" t="s">
        <v>342</v>
      </c>
      <c r="G234" s="128" t="s">
        <v>320</v>
      </c>
      <c r="H234" s="128">
        <v>20</v>
      </c>
      <c r="I234" s="129">
        <v>1.69</v>
      </c>
      <c r="J234" s="129">
        <f>I234*(1+BDI!$G$19)</f>
        <v>2.1956829221600005</v>
      </c>
      <c r="K234" s="129">
        <f t="shared" ref="K234" si="82">H234*I234</f>
        <v>33.799999999999997</v>
      </c>
      <c r="L234" s="99">
        <f t="shared" ref="L234" si="83">J234*H234</f>
        <v>43.913658443200006</v>
      </c>
      <c r="N234" s="84"/>
      <c r="O234"/>
    </row>
    <row r="235" spans="2:15" s="1" customFormat="1" x14ac:dyDescent="0.25">
      <c r="B235" s="98" t="s">
        <v>434</v>
      </c>
      <c r="C235" s="128" t="s">
        <v>33</v>
      </c>
      <c r="D235" s="128" t="s">
        <v>38</v>
      </c>
      <c r="E235" s="128" t="s">
        <v>435</v>
      </c>
      <c r="F235" s="132" t="s">
        <v>436</v>
      </c>
      <c r="G235" s="128" t="s">
        <v>336</v>
      </c>
      <c r="H235" s="128">
        <v>3</v>
      </c>
      <c r="I235" s="129">
        <v>22.46</v>
      </c>
      <c r="J235" s="129">
        <f>I235*(1+BDI!$G$19)</f>
        <v>29.180496113440007</v>
      </c>
      <c r="K235" s="129">
        <f t="shared" ref="K235:K241" si="84">H235*I235</f>
        <v>67.38</v>
      </c>
      <c r="L235" s="99">
        <f t="shared" ref="L235:L241" si="85">J235*H235</f>
        <v>87.541488340320029</v>
      </c>
      <c r="N235" s="84"/>
      <c r="O235"/>
    </row>
    <row r="236" spans="2:15" s="1" customFormat="1" ht="45" x14ac:dyDescent="0.25">
      <c r="B236" s="98" t="s">
        <v>437</v>
      </c>
      <c r="C236" s="128" t="s">
        <v>33</v>
      </c>
      <c r="D236" s="128" t="s">
        <v>34</v>
      </c>
      <c r="E236" s="128">
        <v>89802</v>
      </c>
      <c r="F236" s="132" t="s">
        <v>438</v>
      </c>
      <c r="G236" s="128" t="s">
        <v>320</v>
      </c>
      <c r="H236" s="128">
        <v>3</v>
      </c>
      <c r="I236" s="129">
        <v>10.34</v>
      </c>
      <c r="J236" s="129">
        <f>I236*(1+BDI!$G$19)</f>
        <v>13.433941665760004</v>
      </c>
      <c r="K236" s="129">
        <f t="shared" si="84"/>
        <v>31.02</v>
      </c>
      <c r="L236" s="99">
        <f t="shared" si="85"/>
        <v>40.301824997280015</v>
      </c>
      <c r="N236" s="84"/>
      <c r="O236"/>
    </row>
    <row r="237" spans="2:15" s="1" customFormat="1" ht="45" x14ac:dyDescent="0.25">
      <c r="B237" s="98" t="s">
        <v>439</v>
      </c>
      <c r="C237" s="128" t="s">
        <v>33</v>
      </c>
      <c r="D237" s="128" t="s">
        <v>34</v>
      </c>
      <c r="E237" s="128">
        <v>89801</v>
      </c>
      <c r="F237" s="132" t="s">
        <v>372</v>
      </c>
      <c r="G237" s="128" t="s">
        <v>320</v>
      </c>
      <c r="H237" s="128">
        <v>4</v>
      </c>
      <c r="I237" s="129">
        <v>9.56</v>
      </c>
      <c r="J237" s="129">
        <f>I237*(1+BDI!$G$19)</f>
        <v>12.420549547840004</v>
      </c>
      <c r="K237" s="129">
        <f t="shared" si="84"/>
        <v>38.24</v>
      </c>
      <c r="L237" s="99">
        <f t="shared" si="85"/>
        <v>49.682198191360015</v>
      </c>
      <c r="N237" s="84"/>
      <c r="O237"/>
    </row>
    <row r="238" spans="2:15" s="1" customFormat="1" ht="45" x14ac:dyDescent="0.25">
      <c r="B238" s="98" t="s">
        <v>440</v>
      </c>
      <c r="C238" s="128" t="s">
        <v>33</v>
      </c>
      <c r="D238" s="128" t="s">
        <v>34</v>
      </c>
      <c r="E238" s="128">
        <v>89827</v>
      </c>
      <c r="F238" s="132" t="s">
        <v>441</v>
      </c>
      <c r="G238" s="128" t="s">
        <v>320</v>
      </c>
      <c r="H238" s="128">
        <v>1</v>
      </c>
      <c r="I238" s="129">
        <v>19.670000000000002</v>
      </c>
      <c r="J238" s="129">
        <f>I238*(1+BDI!$G$19)</f>
        <v>25.555670460880009</v>
      </c>
      <c r="K238" s="129">
        <f t="shared" si="84"/>
        <v>19.670000000000002</v>
      </c>
      <c r="L238" s="99">
        <f t="shared" si="85"/>
        <v>25.555670460880009</v>
      </c>
      <c r="N238" s="84"/>
      <c r="O238"/>
    </row>
    <row r="239" spans="2:15" s="1" customFormat="1" ht="45" x14ac:dyDescent="0.25">
      <c r="B239" s="98" t="s">
        <v>442</v>
      </c>
      <c r="C239" s="128" t="s">
        <v>33</v>
      </c>
      <c r="D239" s="128" t="s">
        <v>34</v>
      </c>
      <c r="E239" s="128">
        <v>104348</v>
      </c>
      <c r="F239" s="132" t="s">
        <v>443</v>
      </c>
      <c r="G239" s="128" t="s">
        <v>320</v>
      </c>
      <c r="H239" s="128">
        <v>3</v>
      </c>
      <c r="I239" s="129">
        <v>11.49</v>
      </c>
      <c r="J239" s="129">
        <f>I239*(1+BDI!$G$19)</f>
        <v>14.928045429360004</v>
      </c>
      <c r="K239" s="129">
        <f t="shared" si="84"/>
        <v>34.47</v>
      </c>
      <c r="L239" s="99">
        <f t="shared" si="85"/>
        <v>44.784136288080013</v>
      </c>
      <c r="N239" s="84"/>
      <c r="O239"/>
    </row>
    <row r="240" spans="2:15" s="1" customFormat="1" ht="15.6" customHeight="1" x14ac:dyDescent="0.25">
      <c r="B240" s="98" t="s">
        <v>444</v>
      </c>
      <c r="C240" s="128" t="s">
        <v>33</v>
      </c>
      <c r="D240" s="128" t="s">
        <v>34</v>
      </c>
      <c r="E240" s="128">
        <v>89798</v>
      </c>
      <c r="F240" s="132" t="s">
        <v>367</v>
      </c>
      <c r="G240" s="128" t="s">
        <v>69</v>
      </c>
      <c r="H240" s="128">
        <v>18.899999999999999</v>
      </c>
      <c r="I240" s="129">
        <v>14.07</v>
      </c>
      <c r="J240" s="129">
        <f>I240*(1+BDI!$G$19)</f>
        <v>18.280034742480005</v>
      </c>
      <c r="K240" s="129">
        <f t="shared" si="84"/>
        <v>265.923</v>
      </c>
      <c r="L240" s="99">
        <f t="shared" si="85"/>
        <v>345.49265663287207</v>
      </c>
      <c r="N240" s="84"/>
      <c r="O240"/>
    </row>
    <row r="241" spans="2:15" s="1" customFormat="1" ht="15.6" customHeight="1" x14ac:dyDescent="0.25">
      <c r="B241" s="98" t="s">
        <v>445</v>
      </c>
      <c r="C241" s="128" t="s">
        <v>33</v>
      </c>
      <c r="D241" s="128" t="s">
        <v>34</v>
      </c>
      <c r="E241" s="128">
        <v>89825</v>
      </c>
      <c r="F241" s="132" t="s">
        <v>446</v>
      </c>
      <c r="G241" s="128" t="s">
        <v>320</v>
      </c>
      <c r="H241" s="128">
        <v>4</v>
      </c>
      <c r="I241" s="129">
        <v>17.170000000000002</v>
      </c>
      <c r="J241" s="129">
        <f>I241*(1+BDI!$G$19)</f>
        <v>22.307618800880007</v>
      </c>
      <c r="K241" s="129">
        <f t="shared" si="84"/>
        <v>68.680000000000007</v>
      </c>
      <c r="L241" s="99">
        <f t="shared" si="85"/>
        <v>89.230475203520029</v>
      </c>
      <c r="N241" s="84"/>
      <c r="O241"/>
    </row>
    <row r="242" spans="2:15" s="1" customFormat="1" ht="15.75" x14ac:dyDescent="0.25">
      <c r="B242" s="108" t="s">
        <v>447</v>
      </c>
      <c r="C242" s="133"/>
      <c r="D242" s="133"/>
      <c r="E242" s="133"/>
      <c r="F242" s="134" t="s">
        <v>448</v>
      </c>
      <c r="G242" s="142"/>
      <c r="H242" s="142"/>
      <c r="I242" s="143"/>
      <c r="J242" s="143"/>
      <c r="K242" s="143"/>
      <c r="L242" s="109"/>
      <c r="N242" s="84"/>
      <c r="O242"/>
    </row>
    <row r="243" spans="2:15" s="1" customFormat="1" x14ac:dyDescent="0.25">
      <c r="B243" s="98"/>
      <c r="C243" s="128"/>
      <c r="D243" s="128"/>
      <c r="E243" s="128"/>
      <c r="F243" s="132"/>
      <c r="G243" s="128"/>
      <c r="H243" s="128"/>
      <c r="I243" s="129"/>
      <c r="J243" s="129"/>
      <c r="K243" s="129"/>
      <c r="L243" s="99"/>
      <c r="N243" s="84"/>
      <c r="O243"/>
    </row>
    <row r="244" spans="2:15" s="1" customFormat="1" ht="30" x14ac:dyDescent="0.25">
      <c r="B244" s="98" t="s">
        <v>449</v>
      </c>
      <c r="C244" s="128" t="s">
        <v>33</v>
      </c>
      <c r="D244" s="128" t="s">
        <v>34</v>
      </c>
      <c r="E244" s="128">
        <v>89378</v>
      </c>
      <c r="F244" s="132" t="s">
        <v>450</v>
      </c>
      <c r="G244" s="128" t="s">
        <v>320</v>
      </c>
      <c r="H244" s="128">
        <v>3</v>
      </c>
      <c r="I244" s="129">
        <v>6.74</v>
      </c>
      <c r="J244" s="129">
        <f>I244*(1+BDI!$G$19)</f>
        <v>8.7567472753600022</v>
      </c>
      <c r="K244" s="129">
        <f t="shared" ref="K244" si="86">H244*I244</f>
        <v>20.22</v>
      </c>
      <c r="L244" s="99">
        <f t="shared" ref="L244" si="87">J244*H244</f>
        <v>26.270241826080007</v>
      </c>
      <c r="N244" s="84"/>
      <c r="O244"/>
    </row>
    <row r="245" spans="2:15" s="1" customFormat="1" ht="45" x14ac:dyDescent="0.25">
      <c r="B245" s="98" t="s">
        <v>451</v>
      </c>
      <c r="C245" s="128" t="s">
        <v>33</v>
      </c>
      <c r="D245" s="128" t="s">
        <v>34</v>
      </c>
      <c r="E245" s="128">
        <v>89429</v>
      </c>
      <c r="F245" s="132" t="s">
        <v>452</v>
      </c>
      <c r="G245" s="128" t="s">
        <v>320</v>
      </c>
      <c r="H245" s="128">
        <v>13</v>
      </c>
      <c r="I245" s="129">
        <v>5.84</v>
      </c>
      <c r="J245" s="129">
        <f>I245*(1+BDI!$G$19)</f>
        <v>7.5874486777600021</v>
      </c>
      <c r="K245" s="129">
        <f t="shared" ref="K245:K270" si="88">H245*I245</f>
        <v>75.92</v>
      </c>
      <c r="L245" s="99">
        <f t="shared" ref="L245:L270" si="89">J245*H245</f>
        <v>98.636832810880023</v>
      </c>
      <c r="N245" s="84"/>
      <c r="O245"/>
    </row>
    <row r="246" spans="2:15" s="1" customFormat="1" ht="30" x14ac:dyDescent="0.25">
      <c r="B246" s="98" t="s">
        <v>453</v>
      </c>
      <c r="C246" s="128" t="s">
        <v>33</v>
      </c>
      <c r="D246" s="128" t="s">
        <v>34</v>
      </c>
      <c r="E246" s="128">
        <v>89362</v>
      </c>
      <c r="F246" s="132" t="s">
        <v>454</v>
      </c>
      <c r="G246" s="128" t="s">
        <v>320</v>
      </c>
      <c r="H246" s="128">
        <v>15</v>
      </c>
      <c r="I246" s="129">
        <v>9.08</v>
      </c>
      <c r="J246" s="129">
        <f>I246*(1+BDI!$G$19)</f>
        <v>11.796923629120004</v>
      </c>
      <c r="K246" s="129">
        <f t="shared" si="88"/>
        <v>136.19999999999999</v>
      </c>
      <c r="L246" s="99">
        <f t="shared" si="89"/>
        <v>176.95385443680004</v>
      </c>
      <c r="N246" s="84"/>
      <c r="O246"/>
    </row>
    <row r="247" spans="2:15" s="1" customFormat="1" ht="30" x14ac:dyDescent="0.25">
      <c r="B247" s="98" t="s">
        <v>455</v>
      </c>
      <c r="C247" s="128" t="s">
        <v>33</v>
      </c>
      <c r="D247" s="128" t="s">
        <v>34</v>
      </c>
      <c r="E247" s="128">
        <v>89505</v>
      </c>
      <c r="F247" s="132" t="s">
        <v>456</v>
      </c>
      <c r="G247" s="128" t="s">
        <v>320</v>
      </c>
      <c r="H247" s="128">
        <v>4</v>
      </c>
      <c r="I247" s="129">
        <v>39.770000000000003</v>
      </c>
      <c r="J247" s="129">
        <f>I247*(1+BDI!$G$19)</f>
        <v>51.67000580728002</v>
      </c>
      <c r="K247" s="129">
        <f t="shared" si="88"/>
        <v>159.08000000000001</v>
      </c>
      <c r="L247" s="99">
        <f t="shared" si="89"/>
        <v>206.68002322912008</v>
      </c>
      <c r="N247" s="84"/>
      <c r="O247"/>
    </row>
    <row r="248" spans="2:15" s="1" customFormat="1" ht="30" x14ac:dyDescent="0.25">
      <c r="B248" s="98" t="s">
        <v>457</v>
      </c>
      <c r="C248" s="128" t="s">
        <v>33</v>
      </c>
      <c r="D248" s="128" t="s">
        <v>34</v>
      </c>
      <c r="E248" s="128">
        <v>103951</v>
      </c>
      <c r="F248" s="132" t="s">
        <v>458</v>
      </c>
      <c r="G248" s="128" t="s">
        <v>320</v>
      </c>
      <c r="H248" s="128">
        <v>4</v>
      </c>
      <c r="I248" s="129">
        <v>14.42</v>
      </c>
      <c r="J248" s="129">
        <f>I248*(1+BDI!$G$19)</f>
        <v>18.734761974880005</v>
      </c>
      <c r="K248" s="129">
        <f t="shared" si="88"/>
        <v>57.68</v>
      </c>
      <c r="L248" s="99">
        <f t="shared" si="89"/>
        <v>74.93904789952002</v>
      </c>
      <c r="N248" s="84"/>
      <c r="O248"/>
    </row>
    <row r="249" spans="2:15" s="1" customFormat="1" ht="30" x14ac:dyDescent="0.25">
      <c r="B249" s="98" t="s">
        <v>459</v>
      </c>
      <c r="C249" s="128" t="s">
        <v>33</v>
      </c>
      <c r="D249" s="128" t="s">
        <v>34</v>
      </c>
      <c r="E249" s="128">
        <v>89356</v>
      </c>
      <c r="F249" s="132" t="s">
        <v>460</v>
      </c>
      <c r="G249" s="128" t="s">
        <v>69</v>
      </c>
      <c r="H249" s="128">
        <v>46.4</v>
      </c>
      <c r="I249" s="129">
        <v>22.73</v>
      </c>
      <c r="J249" s="129">
        <f>I249*(1+BDI!$G$19)</f>
        <v>29.531285692720008</v>
      </c>
      <c r="K249" s="129">
        <f t="shared" si="88"/>
        <v>1054.672</v>
      </c>
      <c r="L249" s="99">
        <f t="shared" si="89"/>
        <v>1370.2516561422083</v>
      </c>
      <c r="N249" s="84"/>
      <c r="O249"/>
    </row>
    <row r="250" spans="2:15" s="1" customFormat="1" ht="30" x14ac:dyDescent="0.25">
      <c r="B250" s="98" t="s">
        <v>461</v>
      </c>
      <c r="C250" s="128" t="s">
        <v>33</v>
      </c>
      <c r="D250" s="128" t="s">
        <v>34</v>
      </c>
      <c r="E250" s="128">
        <v>89357</v>
      </c>
      <c r="F250" s="132" t="s">
        <v>462</v>
      </c>
      <c r="G250" s="128" t="s">
        <v>69</v>
      </c>
      <c r="H250" s="128">
        <v>25.2</v>
      </c>
      <c r="I250" s="129">
        <v>31.33</v>
      </c>
      <c r="J250" s="129">
        <f>I250*(1+BDI!$G$19)</f>
        <v>40.704583403120012</v>
      </c>
      <c r="K250" s="129">
        <f t="shared" si="88"/>
        <v>789.51599999999996</v>
      </c>
      <c r="L250" s="99">
        <f t="shared" si="89"/>
        <v>1025.7555017586242</v>
      </c>
      <c r="N250" s="84"/>
      <c r="O250"/>
    </row>
    <row r="251" spans="2:15" s="1" customFormat="1" ht="30" x14ac:dyDescent="0.25">
      <c r="B251" s="98" t="s">
        <v>463</v>
      </c>
      <c r="C251" s="128" t="s">
        <v>33</v>
      </c>
      <c r="D251" s="128" t="s">
        <v>34</v>
      </c>
      <c r="E251" s="128">
        <v>89395</v>
      </c>
      <c r="F251" s="132" t="s">
        <v>464</v>
      </c>
      <c r="G251" s="128" t="s">
        <v>320</v>
      </c>
      <c r="H251" s="128">
        <v>7</v>
      </c>
      <c r="I251" s="129">
        <v>12.51</v>
      </c>
      <c r="J251" s="129">
        <f>I251*(1+BDI!$G$19)</f>
        <v>16.253250506640004</v>
      </c>
      <c r="K251" s="129">
        <f t="shared" si="88"/>
        <v>87.57</v>
      </c>
      <c r="L251" s="99">
        <f t="shared" si="89"/>
        <v>113.77275354648003</v>
      </c>
      <c r="N251" s="84"/>
      <c r="O251"/>
    </row>
    <row r="252" spans="2:15" s="1" customFormat="1" ht="30" x14ac:dyDescent="0.25">
      <c r="B252" s="98" t="s">
        <v>465</v>
      </c>
      <c r="C252" s="128" t="s">
        <v>33</v>
      </c>
      <c r="D252" s="128" t="s">
        <v>34</v>
      </c>
      <c r="E252" s="128">
        <v>89398</v>
      </c>
      <c r="F252" s="132" t="s">
        <v>466</v>
      </c>
      <c r="G252" s="128" t="s">
        <v>320</v>
      </c>
      <c r="H252" s="128">
        <v>3</v>
      </c>
      <c r="I252" s="129">
        <v>17.510000000000002</v>
      </c>
      <c r="J252" s="129">
        <f>I252*(1+BDI!$G$19)</f>
        <v>22.749353826640007</v>
      </c>
      <c r="K252" s="129">
        <f t="shared" si="88"/>
        <v>52.53</v>
      </c>
      <c r="L252" s="99">
        <f t="shared" si="89"/>
        <v>68.248061479920025</v>
      </c>
      <c r="N252" s="84"/>
      <c r="O252"/>
    </row>
    <row r="253" spans="2:15" s="1" customFormat="1" ht="30" x14ac:dyDescent="0.25">
      <c r="B253" s="98" t="s">
        <v>467</v>
      </c>
      <c r="C253" s="128" t="s">
        <v>33</v>
      </c>
      <c r="D253" s="128" t="s">
        <v>34</v>
      </c>
      <c r="E253" s="128">
        <v>89445</v>
      </c>
      <c r="F253" s="132" t="s">
        <v>468</v>
      </c>
      <c r="G253" s="128" t="s">
        <v>320</v>
      </c>
      <c r="H253" s="128">
        <v>1</v>
      </c>
      <c r="I253" s="129">
        <v>18.12</v>
      </c>
      <c r="J253" s="129">
        <f>I253*(1+BDI!$G$19)</f>
        <v>23.541878431680008</v>
      </c>
      <c r="K253" s="129">
        <f t="shared" si="88"/>
        <v>18.12</v>
      </c>
      <c r="L253" s="99">
        <f t="shared" si="89"/>
        <v>23.541878431680008</v>
      </c>
      <c r="N253" s="84"/>
      <c r="O253"/>
    </row>
    <row r="254" spans="2:15" s="1" customFormat="1" ht="30" x14ac:dyDescent="0.25">
      <c r="B254" s="98" t="s">
        <v>469</v>
      </c>
      <c r="C254" s="128" t="s">
        <v>33</v>
      </c>
      <c r="D254" s="128" t="s">
        <v>34</v>
      </c>
      <c r="E254" s="128">
        <v>89366</v>
      </c>
      <c r="F254" s="132" t="s">
        <v>470</v>
      </c>
      <c r="G254" s="128" t="s">
        <v>320</v>
      </c>
      <c r="H254" s="128">
        <v>8</v>
      </c>
      <c r="I254" s="129">
        <v>15.8</v>
      </c>
      <c r="J254" s="129">
        <f>I254*(1+BDI!$G$19)</f>
        <v>20.527686491200008</v>
      </c>
      <c r="K254" s="129">
        <f t="shared" si="88"/>
        <v>126.4</v>
      </c>
      <c r="L254" s="99">
        <f t="shared" si="89"/>
        <v>164.22149192960006</v>
      </c>
      <c r="N254" s="84"/>
      <c r="O254"/>
    </row>
    <row r="255" spans="2:15" s="1" customFormat="1" ht="30" x14ac:dyDescent="0.25">
      <c r="B255" s="98" t="s">
        <v>471</v>
      </c>
      <c r="C255" s="128" t="s">
        <v>33</v>
      </c>
      <c r="D255" s="128" t="s">
        <v>34</v>
      </c>
      <c r="E255" s="128">
        <v>90373</v>
      </c>
      <c r="F255" s="132" t="s">
        <v>472</v>
      </c>
      <c r="G255" s="128" t="s">
        <v>320</v>
      </c>
      <c r="H255" s="128">
        <v>8</v>
      </c>
      <c r="I255" s="129">
        <v>12.58</v>
      </c>
      <c r="J255" s="129">
        <f>I255*(1+BDI!$G$19)</f>
        <v>16.344195953120003</v>
      </c>
      <c r="K255" s="129">
        <f t="shared" si="88"/>
        <v>100.64</v>
      </c>
      <c r="L255" s="99">
        <f t="shared" si="89"/>
        <v>130.75356762496003</v>
      </c>
      <c r="N255" s="84"/>
      <c r="O255"/>
    </row>
    <row r="256" spans="2:15" s="1" customFormat="1" x14ac:dyDescent="0.25">
      <c r="B256" s="98" t="s">
        <v>473</v>
      </c>
      <c r="C256" s="128" t="s">
        <v>33</v>
      </c>
      <c r="D256" s="128" t="s">
        <v>38</v>
      </c>
      <c r="E256" s="128" t="s">
        <v>474</v>
      </c>
      <c r="F256" s="132" t="s">
        <v>475</v>
      </c>
      <c r="G256" s="128" t="s">
        <v>336</v>
      </c>
      <c r="H256" s="128">
        <v>2</v>
      </c>
      <c r="I256" s="129">
        <v>148.34</v>
      </c>
      <c r="J256" s="129">
        <f>I256*(1+BDI!$G$19)</f>
        <v>192.72639329776007</v>
      </c>
      <c r="K256" s="129">
        <f t="shared" si="88"/>
        <v>296.68</v>
      </c>
      <c r="L256" s="99">
        <f t="shared" si="89"/>
        <v>385.45278659552014</v>
      </c>
      <c r="N256" s="84"/>
      <c r="O256"/>
    </row>
    <row r="257" spans="2:15" s="1" customFormat="1" ht="15.6" customHeight="1" x14ac:dyDescent="0.25">
      <c r="B257" s="98" t="s">
        <v>476</v>
      </c>
      <c r="C257" s="128" t="s">
        <v>33</v>
      </c>
      <c r="D257" s="128" t="s">
        <v>34</v>
      </c>
      <c r="E257" s="128">
        <v>94490</v>
      </c>
      <c r="F257" s="132" t="s">
        <v>477</v>
      </c>
      <c r="G257" s="128" t="s">
        <v>320</v>
      </c>
      <c r="H257" s="128">
        <v>1</v>
      </c>
      <c r="I257" s="129">
        <v>29.76</v>
      </c>
      <c r="J257" s="129">
        <f>I257*(1+BDI!$G$19)</f>
        <v>38.664806960640014</v>
      </c>
      <c r="K257" s="129">
        <f t="shared" si="88"/>
        <v>29.76</v>
      </c>
      <c r="L257" s="99">
        <f t="shared" si="89"/>
        <v>38.664806960640014</v>
      </c>
      <c r="N257" s="84"/>
      <c r="O257"/>
    </row>
    <row r="258" spans="2:15" s="1" customFormat="1" ht="15.6" customHeight="1" x14ac:dyDescent="0.25">
      <c r="B258" s="98" t="s">
        <v>478</v>
      </c>
      <c r="C258" s="128" t="s">
        <v>33</v>
      </c>
      <c r="D258" s="128" t="s">
        <v>34</v>
      </c>
      <c r="E258" s="128">
        <v>89415</v>
      </c>
      <c r="F258" s="132" t="s">
        <v>479</v>
      </c>
      <c r="G258" s="128" t="s">
        <v>320</v>
      </c>
      <c r="H258" s="128">
        <v>1</v>
      </c>
      <c r="I258" s="129">
        <v>15.66</v>
      </c>
      <c r="J258" s="129">
        <f>I258*(1+BDI!$G$19)</f>
        <v>20.345795598240006</v>
      </c>
      <c r="K258" s="129">
        <f t="shared" si="88"/>
        <v>15.66</v>
      </c>
      <c r="L258" s="99">
        <f t="shared" si="89"/>
        <v>20.345795598240006</v>
      </c>
      <c r="N258" s="84"/>
      <c r="O258"/>
    </row>
    <row r="259" spans="2:15" s="1" customFormat="1" ht="30" x14ac:dyDescent="0.25">
      <c r="B259" s="98" t="s">
        <v>480</v>
      </c>
      <c r="C259" s="128" t="s">
        <v>33</v>
      </c>
      <c r="D259" s="128" t="s">
        <v>34</v>
      </c>
      <c r="E259" s="128">
        <v>103969</v>
      </c>
      <c r="F259" s="132" t="s">
        <v>481</v>
      </c>
      <c r="G259" s="128" t="s">
        <v>320</v>
      </c>
      <c r="H259" s="128">
        <v>1</v>
      </c>
      <c r="I259" s="129">
        <v>18.91</v>
      </c>
      <c r="J259" s="129">
        <f>I259*(1+BDI!$G$19)</f>
        <v>24.568262756240006</v>
      </c>
      <c r="K259" s="129">
        <f t="shared" si="88"/>
        <v>18.91</v>
      </c>
      <c r="L259" s="99">
        <f t="shared" si="89"/>
        <v>24.568262756240006</v>
      </c>
      <c r="N259" s="84"/>
      <c r="O259"/>
    </row>
    <row r="260" spans="2:15" s="1" customFormat="1" ht="30" x14ac:dyDescent="0.25">
      <c r="B260" s="98" t="s">
        <v>482</v>
      </c>
      <c r="C260" s="128" t="s">
        <v>48</v>
      </c>
      <c r="D260" s="128" t="s">
        <v>49</v>
      </c>
      <c r="E260" s="128" t="s">
        <v>483</v>
      </c>
      <c r="F260" s="132" t="s">
        <v>484</v>
      </c>
      <c r="G260" s="128" t="s">
        <v>320</v>
      </c>
      <c r="H260" s="128">
        <v>1</v>
      </c>
      <c r="I260" s="129">
        <v>29.57</v>
      </c>
      <c r="J260" s="129">
        <f>I260*(1+BDI!$G$19)</f>
        <v>38.417955034480009</v>
      </c>
      <c r="K260" s="129">
        <f t="shared" si="88"/>
        <v>29.57</v>
      </c>
      <c r="L260" s="99">
        <f t="shared" si="89"/>
        <v>38.417955034480009</v>
      </c>
      <c r="N260" s="84"/>
      <c r="O260"/>
    </row>
    <row r="261" spans="2:15" s="1" customFormat="1" x14ac:dyDescent="0.25">
      <c r="B261" s="98" t="s">
        <v>485</v>
      </c>
      <c r="C261" s="128" t="s">
        <v>48</v>
      </c>
      <c r="D261" s="128" t="s">
        <v>49</v>
      </c>
      <c r="E261" s="128" t="s">
        <v>486</v>
      </c>
      <c r="F261" s="132" t="s">
        <v>487</v>
      </c>
      <c r="G261" s="128" t="s">
        <v>320</v>
      </c>
      <c r="H261" s="128">
        <v>2</v>
      </c>
      <c r="I261" s="129">
        <v>28.99</v>
      </c>
      <c r="J261" s="129">
        <f>I261*(1+BDI!$G$19)</f>
        <v>37.664407049360008</v>
      </c>
      <c r="K261" s="129">
        <f t="shared" si="88"/>
        <v>57.98</v>
      </c>
      <c r="L261" s="99">
        <f t="shared" si="89"/>
        <v>75.328814098720017</v>
      </c>
      <c r="N261" s="84"/>
      <c r="O261"/>
    </row>
    <row r="262" spans="2:15" s="1" customFormat="1" ht="30" x14ac:dyDescent="0.25">
      <c r="B262" s="98" t="s">
        <v>488</v>
      </c>
      <c r="C262" s="128" t="s">
        <v>33</v>
      </c>
      <c r="D262" s="128" t="s">
        <v>34</v>
      </c>
      <c r="E262" s="128">
        <v>89597</v>
      </c>
      <c r="F262" s="132" t="s">
        <v>489</v>
      </c>
      <c r="G262" s="128" t="s">
        <v>320</v>
      </c>
      <c r="H262" s="128">
        <v>1</v>
      </c>
      <c r="I262" s="129">
        <v>21.7</v>
      </c>
      <c r="J262" s="129">
        <f>I262*(1+BDI!$G$19)</f>
        <v>28.193088408800008</v>
      </c>
      <c r="K262" s="129">
        <f t="shared" si="88"/>
        <v>21.7</v>
      </c>
      <c r="L262" s="99">
        <f t="shared" si="89"/>
        <v>28.193088408800008</v>
      </c>
      <c r="N262" s="84"/>
      <c r="O262"/>
    </row>
    <row r="263" spans="2:15" s="1" customFormat="1" ht="30" x14ac:dyDescent="0.25">
      <c r="B263" s="98" t="s">
        <v>490</v>
      </c>
      <c r="C263" s="128" t="s">
        <v>33</v>
      </c>
      <c r="D263" s="128" t="s">
        <v>34</v>
      </c>
      <c r="E263" s="128">
        <v>89614</v>
      </c>
      <c r="F263" s="132" t="s">
        <v>491</v>
      </c>
      <c r="G263" s="128" t="s">
        <v>320</v>
      </c>
      <c r="H263" s="128">
        <v>1</v>
      </c>
      <c r="I263" s="129">
        <v>57.17</v>
      </c>
      <c r="J263" s="129">
        <f>I263*(1+BDI!$G$19)</f>
        <v>74.276445360880018</v>
      </c>
      <c r="K263" s="129">
        <f t="shared" si="88"/>
        <v>57.17</v>
      </c>
      <c r="L263" s="99">
        <f t="shared" si="89"/>
        <v>74.276445360880018</v>
      </c>
      <c r="N263" s="84"/>
      <c r="O263"/>
    </row>
    <row r="264" spans="2:15" s="1" customFormat="1" ht="30" x14ac:dyDescent="0.25">
      <c r="B264" s="98" t="s">
        <v>492</v>
      </c>
      <c r="C264" s="128" t="s">
        <v>33</v>
      </c>
      <c r="D264" s="128" t="s">
        <v>34</v>
      </c>
      <c r="E264" s="128">
        <v>94652</v>
      </c>
      <c r="F264" s="132" t="s">
        <v>493</v>
      </c>
      <c r="G264" s="128" t="s">
        <v>69</v>
      </c>
      <c r="H264" s="128">
        <v>7.1</v>
      </c>
      <c r="I264" s="129">
        <v>34.03</v>
      </c>
      <c r="J264" s="129">
        <f>I264*(1+BDI!$G$19)</f>
        <v>44.212479195920011</v>
      </c>
      <c r="K264" s="129">
        <f t="shared" si="88"/>
        <v>241.613</v>
      </c>
      <c r="L264" s="99">
        <f t="shared" si="89"/>
        <v>313.90860229103208</v>
      </c>
      <c r="N264" s="84"/>
      <c r="O264"/>
    </row>
    <row r="265" spans="2:15" s="1" customFormat="1" ht="30" x14ac:dyDescent="0.25">
      <c r="B265" s="98" t="s">
        <v>494</v>
      </c>
      <c r="C265" s="128" t="s">
        <v>33</v>
      </c>
      <c r="D265" s="128" t="s">
        <v>34</v>
      </c>
      <c r="E265" s="128">
        <v>89452</v>
      </c>
      <c r="F265" s="132" t="s">
        <v>495</v>
      </c>
      <c r="G265" s="128" t="s">
        <v>69</v>
      </c>
      <c r="H265" s="128">
        <v>50</v>
      </c>
      <c r="I265" s="129">
        <v>64.33</v>
      </c>
      <c r="J265" s="129">
        <f>I265*(1+BDI!$G$19)</f>
        <v>83.578865315120026</v>
      </c>
      <c r="K265" s="129">
        <f t="shared" si="88"/>
        <v>3216.5</v>
      </c>
      <c r="L265" s="99">
        <f t="shared" si="89"/>
        <v>4178.943265756001</v>
      </c>
      <c r="N265" s="84"/>
      <c r="O265"/>
    </row>
    <row r="266" spans="2:15" s="1" customFormat="1" ht="30" x14ac:dyDescent="0.25">
      <c r="B266" s="98" t="s">
        <v>496</v>
      </c>
      <c r="C266" s="128" t="s">
        <v>33</v>
      </c>
      <c r="D266" s="128" t="s">
        <v>34</v>
      </c>
      <c r="E266" s="128">
        <v>89631</v>
      </c>
      <c r="F266" s="132" t="s">
        <v>497</v>
      </c>
      <c r="G266" s="128" t="s">
        <v>320</v>
      </c>
      <c r="H266" s="128">
        <v>1</v>
      </c>
      <c r="I266" s="129">
        <v>101.48</v>
      </c>
      <c r="J266" s="129">
        <f>I266*(1+BDI!$G$19)</f>
        <v>131.84491298272005</v>
      </c>
      <c r="K266" s="129">
        <f t="shared" si="88"/>
        <v>101.48</v>
      </c>
      <c r="L266" s="99">
        <f t="shared" si="89"/>
        <v>131.84491298272005</v>
      </c>
      <c r="N266" s="84"/>
      <c r="O266"/>
    </row>
    <row r="267" spans="2:15" s="1" customFormat="1" ht="30" x14ac:dyDescent="0.25">
      <c r="B267" s="98" t="s">
        <v>498</v>
      </c>
      <c r="C267" s="128" t="s">
        <v>33</v>
      </c>
      <c r="D267" s="128" t="s">
        <v>34</v>
      </c>
      <c r="E267" s="128">
        <v>89616</v>
      </c>
      <c r="F267" s="132" t="s">
        <v>499</v>
      </c>
      <c r="G267" s="128" t="s">
        <v>320</v>
      </c>
      <c r="H267" s="128">
        <v>1</v>
      </c>
      <c r="I267" s="129">
        <v>39.03</v>
      </c>
      <c r="J267" s="129">
        <f>I267*(1+BDI!$G$19)</f>
        <v>50.708582515920014</v>
      </c>
      <c r="K267" s="129">
        <f t="shared" si="88"/>
        <v>39.03</v>
      </c>
      <c r="L267" s="99">
        <f t="shared" si="89"/>
        <v>50.708582515920014</v>
      </c>
      <c r="N267" s="84"/>
      <c r="O267"/>
    </row>
    <row r="268" spans="2:15" s="1" customFormat="1" ht="30" x14ac:dyDescent="0.25">
      <c r="B268" s="98" t="s">
        <v>500</v>
      </c>
      <c r="C268" s="128" t="s">
        <v>33</v>
      </c>
      <c r="D268" s="128" t="s">
        <v>34</v>
      </c>
      <c r="E268" s="128">
        <v>89615</v>
      </c>
      <c r="F268" s="132" t="s">
        <v>501</v>
      </c>
      <c r="G268" s="128" t="s">
        <v>320</v>
      </c>
      <c r="H268" s="128">
        <v>1</v>
      </c>
      <c r="I268" s="129">
        <v>186.73</v>
      </c>
      <c r="J268" s="129">
        <f>I268*(1+BDI!$G$19)</f>
        <v>242.60347458872005</v>
      </c>
      <c r="K268" s="129">
        <f t="shared" si="88"/>
        <v>186.73</v>
      </c>
      <c r="L268" s="99">
        <f t="shared" si="89"/>
        <v>242.60347458872005</v>
      </c>
      <c r="N268" s="84"/>
      <c r="O268"/>
    </row>
    <row r="269" spans="2:15" s="1" customFormat="1" ht="30" x14ac:dyDescent="0.25">
      <c r="B269" s="98" t="s">
        <v>502</v>
      </c>
      <c r="C269" s="128" t="s">
        <v>33</v>
      </c>
      <c r="D269" s="128" t="s">
        <v>34</v>
      </c>
      <c r="E269" s="128">
        <v>89521</v>
      </c>
      <c r="F269" s="132" t="s">
        <v>503</v>
      </c>
      <c r="G269" s="128" t="s">
        <v>320</v>
      </c>
      <c r="H269" s="128">
        <v>2</v>
      </c>
      <c r="I269" s="129">
        <v>118.94</v>
      </c>
      <c r="J269" s="129">
        <f>I269*(1+BDI!$G$19)</f>
        <v>154.52930577616004</v>
      </c>
      <c r="K269" s="129">
        <f t="shared" si="88"/>
        <v>237.88</v>
      </c>
      <c r="L269" s="99">
        <f t="shared" si="89"/>
        <v>309.05861155232009</v>
      </c>
      <c r="N269" s="84"/>
      <c r="O269"/>
    </row>
    <row r="270" spans="2:15" s="1" customFormat="1" ht="15.6" customHeight="1" x14ac:dyDescent="0.25">
      <c r="B270" s="98" t="s">
        <v>504</v>
      </c>
      <c r="C270" s="128" t="s">
        <v>33</v>
      </c>
      <c r="D270" s="128" t="s">
        <v>34</v>
      </c>
      <c r="E270" s="128">
        <v>89614</v>
      </c>
      <c r="F270" s="132" t="s">
        <v>491</v>
      </c>
      <c r="G270" s="128" t="s">
        <v>320</v>
      </c>
      <c r="H270" s="128">
        <v>2</v>
      </c>
      <c r="I270" s="129">
        <v>57.17</v>
      </c>
      <c r="J270" s="129">
        <f>I270*(1+BDI!$G$19)</f>
        <v>74.276445360880018</v>
      </c>
      <c r="K270" s="129">
        <f t="shared" si="88"/>
        <v>114.34</v>
      </c>
      <c r="L270" s="99">
        <f t="shared" si="89"/>
        <v>148.55289072176004</v>
      </c>
      <c r="N270" s="84"/>
      <c r="O270"/>
    </row>
    <row r="271" spans="2:15" s="1" customFormat="1" ht="15.75" x14ac:dyDescent="0.25">
      <c r="B271" s="106" t="s">
        <v>505</v>
      </c>
      <c r="C271" s="130"/>
      <c r="D271" s="130"/>
      <c r="E271" s="130"/>
      <c r="F271" s="131" t="s">
        <v>506</v>
      </c>
      <c r="G271" s="140"/>
      <c r="H271" s="140"/>
      <c r="I271" s="141"/>
      <c r="J271" s="141"/>
      <c r="K271" s="141"/>
      <c r="L271" s="107">
        <f>SUM(L272:L288)</f>
        <v>22018.529210933364</v>
      </c>
      <c r="N271" s="84"/>
      <c r="O271"/>
    </row>
    <row r="272" spans="2:15" s="1" customFormat="1" x14ac:dyDescent="0.25">
      <c r="B272" s="98"/>
      <c r="C272" s="128"/>
      <c r="D272" s="128"/>
      <c r="E272" s="128"/>
      <c r="F272" s="132"/>
      <c r="G272" s="128"/>
      <c r="H272" s="128"/>
      <c r="I272" s="129"/>
      <c r="J272" s="129"/>
      <c r="K272" s="129"/>
      <c r="L272" s="99"/>
      <c r="N272" s="84"/>
      <c r="O272"/>
    </row>
    <row r="273" spans="2:15" s="1" customFormat="1" ht="15.6" customHeight="1" x14ac:dyDescent="0.25">
      <c r="B273" s="98" t="s">
        <v>507</v>
      </c>
      <c r="C273" s="128" t="s">
        <v>33</v>
      </c>
      <c r="D273" s="128" t="s">
        <v>34</v>
      </c>
      <c r="E273" s="128">
        <v>38190</v>
      </c>
      <c r="F273" s="135" t="s">
        <v>1001</v>
      </c>
      <c r="G273" s="136" t="s">
        <v>320</v>
      </c>
      <c r="H273" s="136">
        <v>2</v>
      </c>
      <c r="I273" s="137">
        <v>421.74</v>
      </c>
      <c r="J273" s="137">
        <f>I273*(1+BDI!$G$19)</f>
        <v>547.93332283536017</v>
      </c>
      <c r="K273" s="137">
        <f t="shared" ref="K273" si="90">H273*I273</f>
        <v>843.48</v>
      </c>
      <c r="L273" s="138">
        <f t="shared" ref="L273" si="91">J273*H273</f>
        <v>1095.8666456707203</v>
      </c>
      <c r="N273" s="84"/>
      <c r="O273"/>
    </row>
    <row r="274" spans="2:15" s="1" customFormat="1" x14ac:dyDescent="0.25">
      <c r="B274" s="98" t="s">
        <v>508</v>
      </c>
      <c r="C274" s="128" t="s">
        <v>48</v>
      </c>
      <c r="D274" s="128" t="s">
        <v>34</v>
      </c>
      <c r="E274" s="128">
        <v>1370</v>
      </c>
      <c r="F274" s="135" t="s">
        <v>509</v>
      </c>
      <c r="G274" s="136" t="s">
        <v>320</v>
      </c>
      <c r="H274" s="136">
        <v>2</v>
      </c>
      <c r="I274" s="137">
        <v>122.56</v>
      </c>
      <c r="J274" s="137">
        <f>I274*(1+BDI!$G$19)</f>
        <v>159.23248457984005</v>
      </c>
      <c r="K274" s="137">
        <f t="shared" ref="K274:K286" si="92">H274*I274</f>
        <v>245.12</v>
      </c>
      <c r="L274" s="138">
        <f t="shared" ref="L274:L286" si="93">J274*H274</f>
        <v>318.46496915968009</v>
      </c>
      <c r="N274" s="84"/>
      <c r="O274"/>
    </row>
    <row r="275" spans="2:15" s="1" customFormat="1" x14ac:dyDescent="0.25">
      <c r="B275" s="98" t="s">
        <v>510</v>
      </c>
      <c r="C275" s="128" t="s">
        <v>33</v>
      </c>
      <c r="D275" s="128" t="s">
        <v>67</v>
      </c>
      <c r="E275" s="128">
        <v>100853</v>
      </c>
      <c r="F275" s="135" t="s">
        <v>511</v>
      </c>
      <c r="G275" s="136" t="s">
        <v>320</v>
      </c>
      <c r="H275" s="136">
        <v>2</v>
      </c>
      <c r="I275" s="137">
        <v>397.33</v>
      </c>
      <c r="J275" s="137">
        <f>I275*(1+BDI!$G$19)</f>
        <v>516.21934642712017</v>
      </c>
      <c r="K275" s="137">
        <f t="shared" si="92"/>
        <v>794.66</v>
      </c>
      <c r="L275" s="138">
        <f t="shared" si="93"/>
        <v>1032.4386928542403</v>
      </c>
      <c r="N275" s="84"/>
      <c r="O275"/>
    </row>
    <row r="276" spans="2:15" s="1" customFormat="1" ht="15.6" customHeight="1" x14ac:dyDescent="0.25">
      <c r="B276" s="98" t="s">
        <v>512</v>
      </c>
      <c r="C276" s="128" t="s">
        <v>33</v>
      </c>
      <c r="D276" s="128" t="s">
        <v>34</v>
      </c>
      <c r="E276" s="128">
        <v>100853</v>
      </c>
      <c r="F276" s="135" t="s">
        <v>513</v>
      </c>
      <c r="G276" s="136" t="s">
        <v>320</v>
      </c>
      <c r="H276" s="136">
        <v>3</v>
      </c>
      <c r="I276" s="137">
        <v>397.33</v>
      </c>
      <c r="J276" s="137">
        <f>I276*(1+BDI!$G$19)</f>
        <v>516.21934642712017</v>
      </c>
      <c r="K276" s="137">
        <f t="shared" si="92"/>
        <v>1191.99</v>
      </c>
      <c r="L276" s="138">
        <f t="shared" si="93"/>
        <v>1548.6580392813605</v>
      </c>
      <c r="N276" s="84"/>
      <c r="O276"/>
    </row>
    <row r="277" spans="2:15" s="1" customFormat="1" ht="30" x14ac:dyDescent="0.25">
      <c r="B277" s="98" t="s">
        <v>514</v>
      </c>
      <c r="C277" s="128" t="s">
        <v>33</v>
      </c>
      <c r="D277" s="128" t="s">
        <v>67</v>
      </c>
      <c r="E277" s="128">
        <v>86931</v>
      </c>
      <c r="F277" s="135" t="s">
        <v>515</v>
      </c>
      <c r="G277" s="136" t="s">
        <v>320</v>
      </c>
      <c r="H277" s="136">
        <v>2</v>
      </c>
      <c r="I277" s="137">
        <v>732.48</v>
      </c>
      <c r="J277" s="137">
        <f>I277*(1+BDI!$G$19)</f>
        <v>951.65315196672032</v>
      </c>
      <c r="K277" s="137">
        <f t="shared" si="92"/>
        <v>1464.96</v>
      </c>
      <c r="L277" s="138">
        <f t="shared" si="93"/>
        <v>1903.3063039334406</v>
      </c>
      <c r="N277" s="84"/>
      <c r="O277"/>
    </row>
    <row r="278" spans="2:15" s="1" customFormat="1" ht="30" x14ac:dyDescent="0.25">
      <c r="B278" s="98" t="s">
        <v>516</v>
      </c>
      <c r="C278" s="128" t="s">
        <v>33</v>
      </c>
      <c r="D278" s="128" t="s">
        <v>34</v>
      </c>
      <c r="E278" s="128">
        <v>89987</v>
      </c>
      <c r="F278" s="135" t="s">
        <v>517</v>
      </c>
      <c r="G278" s="136" t="s">
        <v>320</v>
      </c>
      <c r="H278" s="136">
        <v>5</v>
      </c>
      <c r="I278" s="137">
        <v>90.6</v>
      </c>
      <c r="J278" s="137">
        <f>I278*(1+BDI!$G$19)</f>
        <v>117.70939215840002</v>
      </c>
      <c r="K278" s="137">
        <f t="shared" si="92"/>
        <v>453</v>
      </c>
      <c r="L278" s="138">
        <f t="shared" si="93"/>
        <v>588.54696079200016</v>
      </c>
      <c r="N278" s="84"/>
      <c r="O278"/>
    </row>
    <row r="279" spans="2:15" s="1" customFormat="1" ht="15.6" customHeight="1" x14ac:dyDescent="0.25">
      <c r="B279" s="98" t="s">
        <v>518</v>
      </c>
      <c r="C279" s="128" t="s">
        <v>33</v>
      </c>
      <c r="D279" s="128" t="s">
        <v>34</v>
      </c>
      <c r="E279" s="128">
        <v>89985</v>
      </c>
      <c r="F279" s="135" t="s">
        <v>519</v>
      </c>
      <c r="G279" s="136" t="s">
        <v>320</v>
      </c>
      <c r="H279" s="136">
        <v>4</v>
      </c>
      <c r="I279" s="137">
        <v>86.06</v>
      </c>
      <c r="J279" s="137">
        <f>I279*(1+BDI!$G$19)</f>
        <v>111.81093034384003</v>
      </c>
      <c r="K279" s="137">
        <f t="shared" si="92"/>
        <v>344.24</v>
      </c>
      <c r="L279" s="138">
        <f t="shared" si="93"/>
        <v>447.24372137536011</v>
      </c>
      <c r="N279" s="84"/>
      <c r="O279"/>
    </row>
    <row r="280" spans="2:15" s="1" customFormat="1" ht="30" x14ac:dyDescent="0.25">
      <c r="B280" s="98" t="s">
        <v>520</v>
      </c>
      <c r="C280" s="128" t="s">
        <v>33</v>
      </c>
      <c r="D280" s="128" t="s">
        <v>34</v>
      </c>
      <c r="E280" s="128">
        <v>86884</v>
      </c>
      <c r="F280" s="135" t="s">
        <v>521</v>
      </c>
      <c r="G280" s="136" t="s">
        <v>320</v>
      </c>
      <c r="H280" s="136">
        <v>6</v>
      </c>
      <c r="I280" s="137">
        <v>10.08</v>
      </c>
      <c r="J280" s="137">
        <f>I280*(1+BDI!$G$19)</f>
        <v>13.096144293120004</v>
      </c>
      <c r="K280" s="137">
        <f t="shared" si="92"/>
        <v>60.480000000000004</v>
      </c>
      <c r="L280" s="138">
        <f t="shared" si="93"/>
        <v>78.576865758720018</v>
      </c>
      <c r="N280" s="84"/>
      <c r="O280"/>
    </row>
    <row r="281" spans="2:15" s="1" customFormat="1" x14ac:dyDescent="0.25">
      <c r="B281" s="98" t="s">
        <v>522</v>
      </c>
      <c r="C281" s="128" t="s">
        <v>33</v>
      </c>
      <c r="D281" s="128" t="s">
        <v>523</v>
      </c>
      <c r="E281" s="128" t="s">
        <v>524</v>
      </c>
      <c r="F281" s="132" t="s">
        <v>525</v>
      </c>
      <c r="G281" s="128" t="s">
        <v>336</v>
      </c>
      <c r="H281" s="128">
        <v>2</v>
      </c>
      <c r="I281" s="129">
        <v>122.16</v>
      </c>
      <c r="J281" s="129">
        <f>I281*(1+BDI!$G$19)</f>
        <v>158.71279631424005</v>
      </c>
      <c r="K281" s="129">
        <f t="shared" si="92"/>
        <v>244.32</v>
      </c>
      <c r="L281" s="99">
        <f t="shared" si="93"/>
        <v>317.4255926284801</v>
      </c>
      <c r="N281" s="84"/>
      <c r="O281"/>
    </row>
    <row r="282" spans="2:15" s="1" customFormat="1" x14ac:dyDescent="0.25">
      <c r="B282" s="98" t="s">
        <v>526</v>
      </c>
      <c r="C282" s="128" t="s">
        <v>33</v>
      </c>
      <c r="D282" s="128" t="s">
        <v>49</v>
      </c>
      <c r="E282" s="128" t="s">
        <v>527</v>
      </c>
      <c r="F282" s="132" t="s">
        <v>528</v>
      </c>
      <c r="G282" s="128" t="s">
        <v>320</v>
      </c>
      <c r="H282" s="128">
        <v>1</v>
      </c>
      <c r="I282" s="129">
        <v>204.65</v>
      </c>
      <c r="J282" s="129">
        <f>I282*(1+BDI!$G$19)</f>
        <v>265.88550888760005</v>
      </c>
      <c r="K282" s="129">
        <f t="shared" si="92"/>
        <v>204.65</v>
      </c>
      <c r="L282" s="99">
        <f t="shared" si="93"/>
        <v>265.88550888760005</v>
      </c>
      <c r="N282" s="84"/>
      <c r="O282"/>
    </row>
    <row r="283" spans="2:15" s="1" customFormat="1" x14ac:dyDescent="0.25">
      <c r="B283" s="98" t="s">
        <v>529</v>
      </c>
      <c r="C283" s="128" t="s">
        <v>48</v>
      </c>
      <c r="D283" s="128" t="s">
        <v>49</v>
      </c>
      <c r="E283" s="128" t="s">
        <v>530</v>
      </c>
      <c r="F283" s="132" t="s">
        <v>531</v>
      </c>
      <c r="G283" s="128" t="s">
        <v>320</v>
      </c>
      <c r="H283" s="128">
        <v>1</v>
      </c>
      <c r="I283" s="129">
        <v>745.44</v>
      </c>
      <c r="J283" s="129">
        <f>I283*(1+BDI!$G$19)</f>
        <v>968.49105177216029</v>
      </c>
      <c r="K283" s="129">
        <f t="shared" si="92"/>
        <v>745.44</v>
      </c>
      <c r="L283" s="99">
        <f t="shared" si="93"/>
        <v>968.49105177216029</v>
      </c>
      <c r="N283" s="84"/>
      <c r="O283"/>
    </row>
    <row r="284" spans="2:15" s="1" customFormat="1" ht="30" x14ac:dyDescent="0.25">
      <c r="B284" s="98" t="s">
        <v>532</v>
      </c>
      <c r="C284" s="128" t="s">
        <v>33</v>
      </c>
      <c r="D284" s="128" t="s">
        <v>34</v>
      </c>
      <c r="E284" s="128">
        <v>86901</v>
      </c>
      <c r="F284" s="132" t="s">
        <v>533</v>
      </c>
      <c r="G284" s="128" t="s">
        <v>320</v>
      </c>
      <c r="H284" s="128">
        <v>2</v>
      </c>
      <c r="I284" s="129">
        <v>140.16</v>
      </c>
      <c r="J284" s="129">
        <f>I284*(1+BDI!$G$19)</f>
        <v>182.09876826624006</v>
      </c>
      <c r="K284" s="129">
        <f t="shared" si="92"/>
        <v>280.32</v>
      </c>
      <c r="L284" s="99">
        <f t="shared" si="93"/>
        <v>364.19753653248011</v>
      </c>
      <c r="N284" s="84"/>
      <c r="O284"/>
    </row>
    <row r="285" spans="2:15" s="1" customFormat="1" ht="30" x14ac:dyDescent="0.25">
      <c r="B285" s="98" t="s">
        <v>534</v>
      </c>
      <c r="C285" s="128" t="s">
        <v>33</v>
      </c>
      <c r="D285" s="128" t="s">
        <v>34</v>
      </c>
      <c r="E285" s="128">
        <v>100852</v>
      </c>
      <c r="F285" s="132" t="s">
        <v>1017</v>
      </c>
      <c r="G285" s="128" t="s">
        <v>320</v>
      </c>
      <c r="H285" s="128">
        <v>3</v>
      </c>
      <c r="I285" s="129">
        <v>219.05</v>
      </c>
      <c r="J285" s="129">
        <f>I285*(1+BDI!$G$19)</f>
        <v>284.59428644920007</v>
      </c>
      <c r="K285" s="129">
        <f t="shared" si="92"/>
        <v>657.15000000000009</v>
      </c>
      <c r="L285" s="99">
        <f t="shared" si="93"/>
        <v>853.78285934760015</v>
      </c>
      <c r="N285" s="84"/>
      <c r="O285"/>
    </row>
    <row r="286" spans="2:15" s="1" customFormat="1" ht="30" x14ac:dyDescent="0.25">
      <c r="B286" s="98" t="s">
        <v>535</v>
      </c>
      <c r="C286" s="128" t="s">
        <v>33</v>
      </c>
      <c r="D286" s="128" t="s">
        <v>34</v>
      </c>
      <c r="E286" s="128">
        <v>94500</v>
      </c>
      <c r="F286" s="132" t="s">
        <v>536</v>
      </c>
      <c r="G286" s="128" t="s">
        <v>320</v>
      </c>
      <c r="H286" s="128">
        <v>2</v>
      </c>
      <c r="I286" s="129">
        <v>338.77</v>
      </c>
      <c r="J286" s="129">
        <f>I286*(1+BDI!$G$19)</f>
        <v>440.13698434328012</v>
      </c>
      <c r="K286" s="129">
        <f t="shared" si="92"/>
        <v>677.54</v>
      </c>
      <c r="L286" s="99">
        <f t="shared" si="93"/>
        <v>880.27396868656024</v>
      </c>
      <c r="N286" s="84"/>
      <c r="O286"/>
    </row>
    <row r="287" spans="2:15" s="1" customFormat="1" ht="39.75" customHeight="1" x14ac:dyDescent="0.25">
      <c r="B287" s="98" t="s">
        <v>1018</v>
      </c>
      <c r="C287" s="128" t="s">
        <v>33</v>
      </c>
      <c r="D287" s="136" t="s">
        <v>34</v>
      </c>
      <c r="E287" s="136" t="s">
        <v>1019</v>
      </c>
      <c r="F287" s="132" t="s">
        <v>1020</v>
      </c>
      <c r="G287" s="128" t="s">
        <v>320</v>
      </c>
      <c r="H287" s="128">
        <v>1</v>
      </c>
      <c r="I287" s="129">
        <f>1447.12+2160.42*2+397.33*2</f>
        <v>6562.62</v>
      </c>
      <c r="J287" s="129">
        <f>I287*(1+BDI!$G$19)</f>
        <v>8526.2915139796823</v>
      </c>
      <c r="K287" s="129">
        <f t="shared" ref="K287" si="94">H287*I287</f>
        <v>6562.62</v>
      </c>
      <c r="L287" s="99">
        <f t="shared" ref="L287" si="95">J287*H287</f>
        <v>8526.2915139796823</v>
      </c>
      <c r="N287" s="84"/>
      <c r="O287"/>
    </row>
    <row r="288" spans="2:15" s="1" customFormat="1" ht="39.75" customHeight="1" x14ac:dyDescent="0.25">
      <c r="B288" s="98" t="s">
        <v>1085</v>
      </c>
      <c r="C288" s="128" t="s">
        <v>33</v>
      </c>
      <c r="D288" s="136" t="s">
        <v>34</v>
      </c>
      <c r="E288" s="136">
        <v>100873</v>
      </c>
      <c r="F288" s="132" t="s">
        <v>1084</v>
      </c>
      <c r="G288" s="128" t="s">
        <v>320</v>
      </c>
      <c r="H288" s="128">
        <v>6</v>
      </c>
      <c r="I288" s="129">
        <v>362.92</v>
      </c>
      <c r="J288" s="129">
        <f>I288*(1+BDI!$G$19)</f>
        <v>471.51316337888017</v>
      </c>
      <c r="K288" s="129">
        <f t="shared" ref="K288" si="96">H288*I288</f>
        <v>2177.52</v>
      </c>
      <c r="L288" s="99">
        <f t="shared" ref="L288" si="97">J288*H288</f>
        <v>2829.0789802732811</v>
      </c>
      <c r="N288" s="84"/>
      <c r="O288"/>
    </row>
    <row r="289" spans="2:15" s="1" customFormat="1" ht="15.75" x14ac:dyDescent="0.25">
      <c r="B289" s="106" t="s">
        <v>537</v>
      </c>
      <c r="C289" s="130"/>
      <c r="D289" s="130"/>
      <c r="E289" s="130"/>
      <c r="F289" s="131" t="s">
        <v>1061</v>
      </c>
      <c r="G289" s="140"/>
      <c r="H289" s="140"/>
      <c r="I289" s="141"/>
      <c r="J289" s="141"/>
      <c r="K289" s="141"/>
      <c r="L289" s="107">
        <f>SUM(L290:L303)</f>
        <v>12000.770052080939</v>
      </c>
      <c r="N289" s="84"/>
      <c r="O289"/>
    </row>
    <row r="290" spans="2:15" s="1" customFormat="1" x14ac:dyDescent="0.25">
      <c r="B290" s="98"/>
      <c r="C290" s="128"/>
      <c r="D290" s="128"/>
      <c r="E290" s="128"/>
      <c r="F290" s="132"/>
      <c r="G290" s="128"/>
      <c r="H290" s="128"/>
      <c r="I290" s="129"/>
      <c r="J290" s="129"/>
      <c r="K290" s="129"/>
      <c r="L290" s="99"/>
      <c r="N290" s="84"/>
      <c r="O290"/>
    </row>
    <row r="291" spans="2:15" s="1" customFormat="1" ht="45" x14ac:dyDescent="0.25">
      <c r="B291" s="98" t="s">
        <v>538</v>
      </c>
      <c r="C291" s="128" t="s">
        <v>48</v>
      </c>
      <c r="D291" s="128" t="s">
        <v>34</v>
      </c>
      <c r="E291" s="128">
        <v>37539</v>
      </c>
      <c r="F291" s="132" t="s">
        <v>539</v>
      </c>
      <c r="G291" s="128" t="s">
        <v>320</v>
      </c>
      <c r="H291" s="128">
        <v>7</v>
      </c>
      <c r="I291" s="129">
        <v>15</v>
      </c>
      <c r="J291" s="129">
        <f>I291*(1+BDI!$G$19)</f>
        <v>19.488309960000006</v>
      </c>
      <c r="K291" s="129">
        <f t="shared" ref="K291" si="98">H291*I291</f>
        <v>105</v>
      </c>
      <c r="L291" s="99">
        <f t="shared" ref="L291" si="99">J291*H291</f>
        <v>136.41816972000004</v>
      </c>
      <c r="N291" s="84"/>
      <c r="O291"/>
    </row>
    <row r="292" spans="2:15" s="1" customFormat="1" ht="45" x14ac:dyDescent="0.25">
      <c r="B292" s="98" t="s">
        <v>540</v>
      </c>
      <c r="C292" s="128" t="s">
        <v>48</v>
      </c>
      <c r="D292" s="128" t="s">
        <v>34</v>
      </c>
      <c r="E292" s="128">
        <v>37556</v>
      </c>
      <c r="F292" s="132" t="s">
        <v>541</v>
      </c>
      <c r="G292" s="128" t="s">
        <v>320</v>
      </c>
      <c r="H292" s="128">
        <v>2</v>
      </c>
      <c r="I292" s="129">
        <v>17.350000000000001</v>
      </c>
      <c r="J292" s="129">
        <f>I292*(1+BDI!$G$19)</f>
        <v>22.541478520400009</v>
      </c>
      <c r="K292" s="129">
        <f t="shared" ref="K292:K294" si="100">H292*I292</f>
        <v>34.700000000000003</v>
      </c>
      <c r="L292" s="99">
        <f t="shared" ref="L292:L294" si="101">J292*H292</f>
        <v>45.082957040800018</v>
      </c>
      <c r="N292" s="84"/>
      <c r="O292"/>
    </row>
    <row r="293" spans="2:15" s="1" customFormat="1" x14ac:dyDescent="0.25">
      <c r="B293" s="98" t="s">
        <v>542</v>
      </c>
      <c r="C293" s="128" t="s">
        <v>33</v>
      </c>
      <c r="D293" s="128" t="s">
        <v>38</v>
      </c>
      <c r="E293" s="128" t="s">
        <v>543</v>
      </c>
      <c r="F293" s="132" t="s">
        <v>544</v>
      </c>
      <c r="G293" s="128" t="s">
        <v>545</v>
      </c>
      <c r="H293" s="128">
        <v>2</v>
      </c>
      <c r="I293" s="129">
        <v>223.36</v>
      </c>
      <c r="J293" s="129">
        <f>I293*(1+BDI!$G$19)</f>
        <v>290.1939275110401</v>
      </c>
      <c r="K293" s="129">
        <f t="shared" si="100"/>
        <v>446.72</v>
      </c>
      <c r="L293" s="99">
        <f t="shared" si="101"/>
        <v>580.3878550220802</v>
      </c>
      <c r="N293" s="84"/>
      <c r="O293"/>
    </row>
    <row r="294" spans="2:15" s="1" customFormat="1" x14ac:dyDescent="0.25">
      <c r="B294" s="98" t="s">
        <v>546</v>
      </c>
      <c r="C294" s="128" t="s">
        <v>33</v>
      </c>
      <c r="D294" s="128" t="s">
        <v>38</v>
      </c>
      <c r="E294" s="128" t="s">
        <v>547</v>
      </c>
      <c r="F294" s="132" t="s">
        <v>548</v>
      </c>
      <c r="G294" s="128" t="s">
        <v>545</v>
      </c>
      <c r="H294" s="128">
        <v>5</v>
      </c>
      <c r="I294" s="129">
        <v>24.78</v>
      </c>
      <c r="J294" s="129">
        <f>I294*(1+BDI!$G$19)</f>
        <v>32.194688053920011</v>
      </c>
      <c r="K294" s="129">
        <f t="shared" si="100"/>
        <v>123.9</v>
      </c>
      <c r="L294" s="99">
        <f t="shared" si="101"/>
        <v>160.97344026960005</v>
      </c>
      <c r="N294" s="84"/>
      <c r="O294"/>
    </row>
    <row r="295" spans="2:15" s="1" customFormat="1" ht="30" x14ac:dyDescent="0.25">
      <c r="B295" s="98" t="s">
        <v>1075</v>
      </c>
      <c r="C295" s="128" t="s">
        <v>33</v>
      </c>
      <c r="D295" s="128" t="s">
        <v>34</v>
      </c>
      <c r="E295" s="128">
        <v>98111</v>
      </c>
      <c r="F295" s="132" t="s">
        <v>1062</v>
      </c>
      <c r="G295" s="128" t="s">
        <v>320</v>
      </c>
      <c r="H295" s="128">
        <v>2</v>
      </c>
      <c r="I295" s="129">
        <v>56.54</v>
      </c>
      <c r="J295" s="129">
        <f>I295*(1+BDI!$G$19)</f>
        <v>73.457936342560018</v>
      </c>
      <c r="K295" s="129">
        <f t="shared" ref="K295:K303" si="102">H295*I295</f>
        <v>113.08</v>
      </c>
      <c r="L295" s="99">
        <f t="shared" ref="L295:L303" si="103">J295*H295</f>
        <v>146.91587268512004</v>
      </c>
      <c r="N295" s="84"/>
      <c r="O295"/>
    </row>
    <row r="296" spans="2:15" s="1" customFormat="1" ht="45" x14ac:dyDescent="0.25">
      <c r="B296" s="98" t="s">
        <v>1076</v>
      </c>
      <c r="C296" s="128" t="s">
        <v>33</v>
      </c>
      <c r="D296" s="128" t="s">
        <v>34</v>
      </c>
      <c r="E296" s="128">
        <v>104749</v>
      </c>
      <c r="F296" s="132" t="s">
        <v>1063</v>
      </c>
      <c r="G296" s="128" t="s">
        <v>320</v>
      </c>
      <c r="H296" s="128">
        <v>6</v>
      </c>
      <c r="I296" s="129">
        <v>20.2</v>
      </c>
      <c r="J296" s="129">
        <f>I296*(1+BDI!$G$19)</f>
        <v>26.244257412800007</v>
      </c>
      <c r="K296" s="129">
        <f t="shared" si="102"/>
        <v>121.19999999999999</v>
      </c>
      <c r="L296" s="99">
        <f t="shared" si="103"/>
        <v>157.46554447680003</v>
      </c>
      <c r="N296" s="84"/>
      <c r="O296"/>
    </row>
    <row r="297" spans="2:15" s="1" customFormat="1" ht="30" x14ac:dyDescent="0.25">
      <c r="B297" s="98" t="s">
        <v>1077</v>
      </c>
      <c r="C297" s="128" t="s">
        <v>33</v>
      </c>
      <c r="D297" s="128" t="s">
        <v>34</v>
      </c>
      <c r="E297" s="128">
        <v>96986</v>
      </c>
      <c r="F297" s="132" t="s">
        <v>1064</v>
      </c>
      <c r="G297" s="128" t="s">
        <v>320</v>
      </c>
      <c r="H297" s="128">
        <v>8</v>
      </c>
      <c r="I297" s="129">
        <v>125.03</v>
      </c>
      <c r="J297" s="129">
        <f>I297*(1+BDI!$G$19)</f>
        <v>162.44155961992004</v>
      </c>
      <c r="K297" s="129">
        <f t="shared" si="102"/>
        <v>1000.24</v>
      </c>
      <c r="L297" s="99">
        <f t="shared" si="103"/>
        <v>1299.5324769593603</v>
      </c>
      <c r="N297" s="84"/>
      <c r="O297"/>
    </row>
    <row r="298" spans="2:15" s="1" customFormat="1" x14ac:dyDescent="0.25">
      <c r="B298" s="98" t="s">
        <v>1078</v>
      </c>
      <c r="C298" s="128" t="s">
        <v>33</v>
      </c>
      <c r="D298" s="128" t="s">
        <v>34</v>
      </c>
      <c r="E298" s="128">
        <v>96989</v>
      </c>
      <c r="F298" s="132" t="s">
        <v>1065</v>
      </c>
      <c r="G298" s="128" t="s">
        <v>320</v>
      </c>
      <c r="H298" s="128">
        <v>1</v>
      </c>
      <c r="I298" s="129">
        <v>145.65</v>
      </c>
      <c r="J298" s="129">
        <f>I298*(1+BDI!$G$19)</f>
        <v>189.23148971160006</v>
      </c>
      <c r="K298" s="129">
        <f t="shared" si="102"/>
        <v>145.65</v>
      </c>
      <c r="L298" s="99">
        <f t="shared" si="103"/>
        <v>189.23148971160006</v>
      </c>
      <c r="N298" s="84"/>
      <c r="O298"/>
    </row>
    <row r="299" spans="2:15" s="1" customFormat="1" ht="30" x14ac:dyDescent="0.25">
      <c r="B299" s="98" t="s">
        <v>1079</v>
      </c>
      <c r="C299" s="128" t="s">
        <v>33</v>
      </c>
      <c r="D299" s="128" t="s">
        <v>34</v>
      </c>
      <c r="E299" s="128">
        <v>96988</v>
      </c>
      <c r="F299" s="132" t="s">
        <v>1066</v>
      </c>
      <c r="G299" s="128" t="s">
        <v>320</v>
      </c>
      <c r="H299" s="128">
        <v>1</v>
      </c>
      <c r="I299" s="129">
        <v>173.98</v>
      </c>
      <c r="J299" s="129">
        <f>I299*(1+BDI!$G$19)</f>
        <v>226.03841112272005</v>
      </c>
      <c r="K299" s="129">
        <f t="shared" si="102"/>
        <v>173.98</v>
      </c>
      <c r="L299" s="99">
        <f t="shared" si="103"/>
        <v>226.03841112272005</v>
      </c>
      <c r="N299" s="84"/>
      <c r="O299"/>
    </row>
    <row r="300" spans="2:15" s="1" customFormat="1" x14ac:dyDescent="0.25">
      <c r="B300" s="98" t="s">
        <v>1080</v>
      </c>
      <c r="C300" s="128" t="s">
        <v>33</v>
      </c>
      <c r="D300" s="128" t="s">
        <v>38</v>
      </c>
      <c r="E300" s="128" t="s">
        <v>1067</v>
      </c>
      <c r="F300" s="132" t="s">
        <v>1068</v>
      </c>
      <c r="G300" s="128" t="s">
        <v>69</v>
      </c>
      <c r="H300" s="128">
        <v>8</v>
      </c>
      <c r="I300" s="129">
        <v>39.17</v>
      </c>
      <c r="J300" s="129">
        <f>I300*(1+BDI!$G$19)</f>
        <v>50.89047340888002</v>
      </c>
      <c r="K300" s="129">
        <f t="shared" si="102"/>
        <v>313.36</v>
      </c>
      <c r="L300" s="99">
        <f t="shared" si="103"/>
        <v>407.12378727104016</v>
      </c>
      <c r="N300" s="84"/>
      <c r="O300"/>
    </row>
    <row r="301" spans="2:15" s="1" customFormat="1" x14ac:dyDescent="0.25">
      <c r="B301" s="98" t="s">
        <v>1081</v>
      </c>
      <c r="C301" s="128" t="s">
        <v>33</v>
      </c>
      <c r="D301" s="128" t="s">
        <v>38</v>
      </c>
      <c r="E301" s="128" t="s">
        <v>1069</v>
      </c>
      <c r="F301" s="132" t="s">
        <v>1070</v>
      </c>
      <c r="G301" s="128" t="s">
        <v>69</v>
      </c>
      <c r="H301" s="128">
        <v>89.9</v>
      </c>
      <c r="I301" s="129">
        <v>46.41</v>
      </c>
      <c r="J301" s="129">
        <f>I301*(1+BDI!$G$19)</f>
        <v>60.296831016240013</v>
      </c>
      <c r="K301" s="129">
        <f t="shared" si="102"/>
        <v>4172.259</v>
      </c>
      <c r="L301" s="99">
        <f t="shared" si="103"/>
        <v>5420.6851083599777</v>
      </c>
      <c r="N301" s="84"/>
      <c r="O301"/>
    </row>
    <row r="302" spans="2:15" s="1" customFormat="1" x14ac:dyDescent="0.25">
      <c r="B302" s="98" t="s">
        <v>1082</v>
      </c>
      <c r="C302" s="128" t="s">
        <v>48</v>
      </c>
      <c r="D302" s="128" t="s">
        <v>49</v>
      </c>
      <c r="E302" s="128" t="s">
        <v>1071</v>
      </c>
      <c r="F302" s="132" t="s">
        <v>1072</v>
      </c>
      <c r="G302" s="128" t="s">
        <v>69</v>
      </c>
      <c r="H302" s="128">
        <v>0.6</v>
      </c>
      <c r="I302" s="129">
        <v>29.9</v>
      </c>
      <c r="J302" s="129">
        <f>I302*(1+BDI!$G$19)</f>
        <v>38.846697853600006</v>
      </c>
      <c r="K302" s="129">
        <f t="shared" si="102"/>
        <v>17.939999999999998</v>
      </c>
      <c r="L302" s="99">
        <f t="shared" si="103"/>
        <v>23.308018712160003</v>
      </c>
      <c r="N302" s="84"/>
      <c r="O302"/>
    </row>
    <row r="303" spans="2:15" s="1" customFormat="1" x14ac:dyDescent="0.25">
      <c r="B303" s="98" t="s">
        <v>1083</v>
      </c>
      <c r="C303" s="128" t="s">
        <v>48</v>
      </c>
      <c r="D303" s="128" t="s">
        <v>49</v>
      </c>
      <c r="E303" s="128" t="s">
        <v>1073</v>
      </c>
      <c r="F303" s="132" t="s">
        <v>1074</v>
      </c>
      <c r="G303" s="128" t="s">
        <v>69</v>
      </c>
      <c r="H303" s="128">
        <v>103.3</v>
      </c>
      <c r="I303" s="129">
        <v>23.9</v>
      </c>
      <c r="J303" s="129">
        <f>I303*(1+BDI!$G$19)</f>
        <v>31.051373869600006</v>
      </c>
      <c r="K303" s="129">
        <f t="shared" si="102"/>
        <v>2468.87</v>
      </c>
      <c r="L303" s="99">
        <f t="shared" si="103"/>
        <v>3207.6069207296805</v>
      </c>
      <c r="N303" s="84"/>
      <c r="O303"/>
    </row>
    <row r="304" spans="2:15" s="1" customFormat="1" ht="15.75" x14ac:dyDescent="0.25">
      <c r="B304" s="106" t="s">
        <v>549</v>
      </c>
      <c r="C304" s="130"/>
      <c r="D304" s="130"/>
      <c r="E304" s="130"/>
      <c r="F304" s="131" t="s">
        <v>550</v>
      </c>
      <c r="G304" s="140"/>
      <c r="H304" s="140"/>
      <c r="I304" s="141"/>
      <c r="J304" s="141"/>
      <c r="K304" s="141"/>
      <c r="L304" s="107">
        <f>SUM(L305:L398)</f>
        <v>133077.66032066708</v>
      </c>
      <c r="N304" s="84"/>
      <c r="O304"/>
    </row>
    <row r="305" spans="2:15" s="1" customFormat="1" x14ac:dyDescent="0.25">
      <c r="B305" s="98"/>
      <c r="C305" s="128"/>
      <c r="D305" s="128"/>
      <c r="E305" s="128"/>
      <c r="F305" s="132"/>
      <c r="G305" s="128"/>
      <c r="H305" s="128"/>
      <c r="I305" s="129"/>
      <c r="J305" s="129"/>
      <c r="K305" s="129"/>
      <c r="L305" s="99"/>
      <c r="N305" s="84"/>
      <c r="O305"/>
    </row>
    <row r="306" spans="2:15" s="1" customFormat="1" ht="30" x14ac:dyDescent="0.25">
      <c r="B306" s="98" t="s">
        <v>551</v>
      </c>
      <c r="C306" s="128" t="s">
        <v>33</v>
      </c>
      <c r="D306" s="128" t="s">
        <v>34</v>
      </c>
      <c r="E306" s="128">
        <v>91940</v>
      </c>
      <c r="F306" s="132" t="s">
        <v>552</v>
      </c>
      <c r="G306" s="128" t="s">
        <v>320</v>
      </c>
      <c r="H306" s="128">
        <v>53</v>
      </c>
      <c r="I306" s="129">
        <v>16.5</v>
      </c>
      <c r="J306" s="129">
        <f>I306*(1+BDI!$G$19)</f>
        <v>21.437140956000007</v>
      </c>
      <c r="K306" s="129">
        <f t="shared" ref="K306" si="104">H306*I306</f>
        <v>874.5</v>
      </c>
      <c r="L306" s="99">
        <f t="shared" ref="L306" si="105">J306*H306</f>
        <v>1136.1684706680003</v>
      </c>
      <c r="N306" s="84"/>
      <c r="O306"/>
    </row>
    <row r="307" spans="2:15" s="1" customFormat="1" ht="30" x14ac:dyDescent="0.25">
      <c r="B307" s="98" t="s">
        <v>553</v>
      </c>
      <c r="C307" s="128" t="s">
        <v>33</v>
      </c>
      <c r="D307" s="128" t="s">
        <v>34</v>
      </c>
      <c r="E307" s="128">
        <v>91937</v>
      </c>
      <c r="F307" s="132" t="s">
        <v>554</v>
      </c>
      <c r="G307" s="128" t="s">
        <v>320</v>
      </c>
      <c r="H307" s="128">
        <v>3</v>
      </c>
      <c r="I307" s="129">
        <v>13.57</v>
      </c>
      <c r="J307" s="129">
        <f>I307*(1+BDI!$G$19)</f>
        <v>17.630424410480007</v>
      </c>
      <c r="K307" s="129">
        <f t="shared" ref="K307:K318" si="106">H307*I307</f>
        <v>40.71</v>
      </c>
      <c r="L307" s="99">
        <f t="shared" ref="L307:L318" si="107">J307*H307</f>
        <v>52.891273231440024</v>
      </c>
      <c r="N307" s="84"/>
      <c r="O307"/>
    </row>
    <row r="308" spans="2:15" s="1" customFormat="1" ht="30" x14ac:dyDescent="0.25">
      <c r="B308" s="98" t="s">
        <v>555</v>
      </c>
      <c r="C308" s="128" t="s">
        <v>33</v>
      </c>
      <c r="D308" s="128" t="s">
        <v>34</v>
      </c>
      <c r="E308" s="128">
        <v>92865</v>
      </c>
      <c r="F308" s="132" t="s">
        <v>556</v>
      </c>
      <c r="G308" s="128" t="s">
        <v>320</v>
      </c>
      <c r="H308" s="128">
        <v>38</v>
      </c>
      <c r="I308" s="129">
        <v>13.97</v>
      </c>
      <c r="J308" s="129">
        <f>I308*(1+BDI!$G$19)</f>
        <v>18.150112676080006</v>
      </c>
      <c r="K308" s="129">
        <f t="shared" si="106"/>
        <v>530.86</v>
      </c>
      <c r="L308" s="99">
        <f t="shared" si="107"/>
        <v>689.70428169104025</v>
      </c>
      <c r="N308" s="84"/>
      <c r="O308"/>
    </row>
    <row r="309" spans="2:15" s="1" customFormat="1" ht="30" x14ac:dyDescent="0.25">
      <c r="B309" s="98" t="s">
        <v>557</v>
      </c>
      <c r="C309" s="128" t="s">
        <v>33</v>
      </c>
      <c r="D309" s="128" t="s">
        <v>34</v>
      </c>
      <c r="E309" s="128">
        <v>92868</v>
      </c>
      <c r="F309" s="132" t="s">
        <v>558</v>
      </c>
      <c r="G309" s="128" t="s">
        <v>320</v>
      </c>
      <c r="H309" s="128">
        <v>5</v>
      </c>
      <c r="I309" s="129">
        <v>16.47</v>
      </c>
      <c r="J309" s="129">
        <f>I309*(1+BDI!$G$19)</f>
        <v>21.398164336080004</v>
      </c>
      <c r="K309" s="129">
        <f t="shared" si="106"/>
        <v>82.35</v>
      </c>
      <c r="L309" s="99">
        <f t="shared" si="107"/>
        <v>106.99082168040002</v>
      </c>
      <c r="N309" s="84"/>
      <c r="O309"/>
    </row>
    <row r="310" spans="2:15" s="1" customFormat="1" x14ac:dyDescent="0.25">
      <c r="B310" s="98" t="s">
        <v>559</v>
      </c>
      <c r="C310" s="128" t="s">
        <v>48</v>
      </c>
      <c r="D310" s="128" t="s">
        <v>34</v>
      </c>
      <c r="E310" s="128">
        <v>4375</v>
      </c>
      <c r="F310" s="132" t="s">
        <v>560</v>
      </c>
      <c r="G310" s="128" t="s">
        <v>320</v>
      </c>
      <c r="H310" s="128">
        <v>154</v>
      </c>
      <c r="I310" s="129">
        <v>0.13</v>
      </c>
      <c r="J310" s="129">
        <f>I310*(1+BDI!$G$19)</f>
        <v>0.16889868632000005</v>
      </c>
      <c r="K310" s="129">
        <f t="shared" si="106"/>
        <v>20.02</v>
      </c>
      <c r="L310" s="99">
        <f t="shared" si="107"/>
        <v>26.010397693280009</v>
      </c>
      <c r="N310" s="84"/>
      <c r="O310"/>
    </row>
    <row r="311" spans="2:15" s="1" customFormat="1" x14ac:dyDescent="0.25">
      <c r="B311" s="98" t="s">
        <v>561</v>
      </c>
      <c r="C311" s="128" t="s">
        <v>48</v>
      </c>
      <c r="D311" s="128" t="s">
        <v>34</v>
      </c>
      <c r="E311" s="128">
        <v>11945</v>
      </c>
      <c r="F311" s="132" t="s">
        <v>562</v>
      </c>
      <c r="G311" s="128" t="s">
        <v>320</v>
      </c>
      <c r="H311" s="128">
        <v>137</v>
      </c>
      <c r="I311" s="129">
        <v>7.0000000000000007E-2</v>
      </c>
      <c r="J311" s="129">
        <f>I311*(1+BDI!$G$19)</f>
        <v>9.0945446480000039E-2</v>
      </c>
      <c r="K311" s="129">
        <f t="shared" si="106"/>
        <v>9.5900000000000016</v>
      </c>
      <c r="L311" s="99">
        <f t="shared" si="107"/>
        <v>12.459526167760005</v>
      </c>
      <c r="N311" s="84"/>
      <c r="O311"/>
    </row>
    <row r="312" spans="2:15" s="1" customFormat="1" x14ac:dyDescent="0.25">
      <c r="B312" s="98" t="s">
        <v>563</v>
      </c>
      <c r="C312" s="128" t="s">
        <v>33</v>
      </c>
      <c r="D312" s="128" t="s">
        <v>38</v>
      </c>
      <c r="E312" s="128" t="s">
        <v>564</v>
      </c>
      <c r="F312" s="132" t="s">
        <v>565</v>
      </c>
      <c r="G312" s="128" t="s">
        <v>336</v>
      </c>
      <c r="H312" s="128">
        <v>338</v>
      </c>
      <c r="I312" s="129">
        <v>0.38</v>
      </c>
      <c r="J312" s="129">
        <f>I312*(1+BDI!$G$19)</f>
        <v>0.49370385232000014</v>
      </c>
      <c r="K312" s="129">
        <f t="shared" si="106"/>
        <v>128.44</v>
      </c>
      <c r="L312" s="99">
        <f t="shared" si="107"/>
        <v>166.87190208416004</v>
      </c>
      <c r="N312" s="84"/>
      <c r="O312"/>
    </row>
    <row r="313" spans="2:15" s="1" customFormat="1" x14ac:dyDescent="0.25">
      <c r="B313" s="98" t="s">
        <v>566</v>
      </c>
      <c r="C313" s="128" t="s">
        <v>33</v>
      </c>
      <c r="D313" s="128" t="s">
        <v>38</v>
      </c>
      <c r="E313" s="128" t="s">
        <v>567</v>
      </c>
      <c r="F313" s="132" t="s">
        <v>568</v>
      </c>
      <c r="G313" s="128" t="s">
        <v>336</v>
      </c>
      <c r="H313" s="128">
        <v>23</v>
      </c>
      <c r="I313" s="129">
        <v>19.41</v>
      </c>
      <c r="J313" s="129">
        <f>I313*(1+BDI!$G$19)</f>
        <v>25.217873088240008</v>
      </c>
      <c r="K313" s="129">
        <f t="shared" si="106"/>
        <v>446.43</v>
      </c>
      <c r="L313" s="99">
        <f t="shared" si="107"/>
        <v>580.01108102952014</v>
      </c>
      <c r="N313" s="84"/>
      <c r="O313"/>
    </row>
    <row r="314" spans="2:15" s="1" customFormat="1" x14ac:dyDescent="0.25">
      <c r="B314" s="98" t="s">
        <v>569</v>
      </c>
      <c r="C314" s="128" t="s">
        <v>33</v>
      </c>
      <c r="D314" s="128" t="s">
        <v>38</v>
      </c>
      <c r="E314" s="128" t="s">
        <v>570</v>
      </c>
      <c r="F314" s="132" t="s">
        <v>571</v>
      </c>
      <c r="G314" s="128" t="s">
        <v>545</v>
      </c>
      <c r="H314" s="128">
        <v>16</v>
      </c>
      <c r="I314" s="129">
        <v>25.15</v>
      </c>
      <c r="J314" s="129">
        <f>I314*(1+BDI!$G$19)</f>
        <v>32.675399699600007</v>
      </c>
      <c r="K314" s="129">
        <f t="shared" si="106"/>
        <v>402.4</v>
      </c>
      <c r="L314" s="99">
        <f t="shared" si="107"/>
        <v>522.80639519360011</v>
      </c>
      <c r="N314" s="84"/>
      <c r="O314"/>
    </row>
    <row r="315" spans="2:15" s="1" customFormat="1" x14ac:dyDescent="0.25">
      <c r="B315" s="98" t="s">
        <v>572</v>
      </c>
      <c r="C315" s="128" t="s">
        <v>48</v>
      </c>
      <c r="D315" s="128" t="s">
        <v>34</v>
      </c>
      <c r="E315" s="128">
        <v>14543</v>
      </c>
      <c r="F315" s="132" t="s">
        <v>573</v>
      </c>
      <c r="G315" s="128" t="s">
        <v>320</v>
      </c>
      <c r="H315" s="128">
        <v>11</v>
      </c>
      <c r="I315" s="129">
        <v>5.0199999999999996</v>
      </c>
      <c r="J315" s="129">
        <f>I315*(1+BDI!$G$19)</f>
        <v>6.5220877332800011</v>
      </c>
      <c r="K315" s="129">
        <f t="shared" si="106"/>
        <v>55.22</v>
      </c>
      <c r="L315" s="99">
        <f t="shared" si="107"/>
        <v>71.742965066080018</v>
      </c>
      <c r="N315" s="84"/>
      <c r="O315"/>
    </row>
    <row r="316" spans="2:15" s="1" customFormat="1" x14ac:dyDescent="0.25">
      <c r="B316" s="98" t="s">
        <v>574</v>
      </c>
      <c r="C316" s="128" t="s">
        <v>33</v>
      </c>
      <c r="D316" s="128" t="s">
        <v>38</v>
      </c>
      <c r="E316" s="128" t="s">
        <v>575</v>
      </c>
      <c r="F316" s="132" t="s">
        <v>576</v>
      </c>
      <c r="G316" s="128" t="s">
        <v>336</v>
      </c>
      <c r="H316" s="128">
        <v>296</v>
      </c>
      <c r="I316" s="129">
        <v>0.44</v>
      </c>
      <c r="J316" s="129">
        <f>I316*(1+BDI!$G$19)</f>
        <v>0.57165709216000016</v>
      </c>
      <c r="K316" s="129">
        <f t="shared" si="106"/>
        <v>130.24</v>
      </c>
      <c r="L316" s="99">
        <f t="shared" si="107"/>
        <v>169.21049927936005</v>
      </c>
      <c r="N316" s="84"/>
      <c r="O316"/>
    </row>
    <row r="317" spans="2:15" s="1" customFormat="1" x14ac:dyDescent="0.25">
      <c r="B317" s="98" t="s">
        <v>577</v>
      </c>
      <c r="C317" s="128" t="s">
        <v>33</v>
      </c>
      <c r="D317" s="128" t="s">
        <v>38</v>
      </c>
      <c r="E317" s="128" t="s">
        <v>578</v>
      </c>
      <c r="F317" s="132" t="s">
        <v>579</v>
      </c>
      <c r="G317" s="128" t="s">
        <v>336</v>
      </c>
      <c r="H317" s="128">
        <v>21</v>
      </c>
      <c r="I317" s="129">
        <v>6.12</v>
      </c>
      <c r="J317" s="129">
        <f>I317*(1+BDI!$G$19)</f>
        <v>7.9512304636800026</v>
      </c>
      <c r="K317" s="129">
        <f t="shared" si="106"/>
        <v>128.52000000000001</v>
      </c>
      <c r="L317" s="99">
        <f t="shared" si="107"/>
        <v>166.97583973728007</v>
      </c>
      <c r="N317" s="84"/>
      <c r="O317"/>
    </row>
    <row r="318" spans="2:15" s="1" customFormat="1" ht="30" x14ac:dyDescent="0.25">
      <c r="B318" s="98" t="s">
        <v>580</v>
      </c>
      <c r="C318" s="128" t="s">
        <v>33</v>
      </c>
      <c r="D318" s="128" t="s">
        <v>34</v>
      </c>
      <c r="E318" s="128">
        <v>91943</v>
      </c>
      <c r="F318" s="132" t="s">
        <v>581</v>
      </c>
      <c r="G318" s="128" t="s">
        <v>320</v>
      </c>
      <c r="H318" s="128">
        <v>21</v>
      </c>
      <c r="I318" s="129">
        <v>18.61</v>
      </c>
      <c r="J318" s="129">
        <f>I318*(1+BDI!$G$19)</f>
        <v>24.178496557040006</v>
      </c>
      <c r="K318" s="129">
        <f t="shared" si="106"/>
        <v>390.81</v>
      </c>
      <c r="L318" s="99">
        <f t="shared" si="107"/>
        <v>507.74842769784016</v>
      </c>
      <c r="N318" s="84"/>
      <c r="O318"/>
    </row>
    <row r="319" spans="2:15" s="1" customFormat="1" ht="30" x14ac:dyDescent="0.25">
      <c r="B319" s="98" t="s">
        <v>582</v>
      </c>
      <c r="C319" s="128" t="s">
        <v>33</v>
      </c>
      <c r="D319" s="128" t="s">
        <v>34</v>
      </c>
      <c r="E319" s="128">
        <v>95796</v>
      </c>
      <c r="F319" s="132" t="s">
        <v>583</v>
      </c>
      <c r="G319" s="128" t="s">
        <v>320</v>
      </c>
      <c r="H319" s="128">
        <v>3</v>
      </c>
      <c r="I319" s="129">
        <v>42.24</v>
      </c>
      <c r="J319" s="129">
        <f>I319*(1+BDI!$G$19)</f>
        <v>54.879080847360015</v>
      </c>
      <c r="K319" s="129">
        <f t="shared" ref="K319:K382" si="108">H319*I319</f>
        <v>126.72</v>
      </c>
      <c r="L319" s="99">
        <f t="shared" ref="L319:L382" si="109">J319*H319</f>
        <v>164.63724254208006</v>
      </c>
      <c r="N319" s="84"/>
      <c r="O319"/>
    </row>
    <row r="320" spans="2:15" s="1" customFormat="1" ht="30" x14ac:dyDescent="0.25">
      <c r="B320" s="98" t="s">
        <v>584</v>
      </c>
      <c r="C320" s="128" t="s">
        <v>33</v>
      </c>
      <c r="D320" s="128" t="s">
        <v>34</v>
      </c>
      <c r="E320" s="128">
        <v>95795</v>
      </c>
      <c r="F320" s="132" t="s">
        <v>585</v>
      </c>
      <c r="G320" s="128" t="s">
        <v>320</v>
      </c>
      <c r="H320" s="128">
        <v>8</v>
      </c>
      <c r="I320" s="129">
        <v>30.1</v>
      </c>
      <c r="J320" s="129">
        <f>I320*(1+BDI!$G$19)</f>
        <v>39.106541986400011</v>
      </c>
      <c r="K320" s="129">
        <f t="shared" si="108"/>
        <v>240.8</v>
      </c>
      <c r="L320" s="99">
        <f t="shared" si="109"/>
        <v>312.85233589120008</v>
      </c>
      <c r="N320" s="84"/>
      <c r="O320"/>
    </row>
    <row r="321" spans="2:15" s="1" customFormat="1" ht="30" x14ac:dyDescent="0.25">
      <c r="B321" s="98" t="s">
        <v>586</v>
      </c>
      <c r="C321" s="128" t="s">
        <v>33</v>
      </c>
      <c r="D321" s="128" t="s">
        <v>34</v>
      </c>
      <c r="E321" s="128">
        <v>95789</v>
      </c>
      <c r="F321" s="132" t="s">
        <v>587</v>
      </c>
      <c r="G321" s="128" t="s">
        <v>320</v>
      </c>
      <c r="H321" s="128">
        <v>1</v>
      </c>
      <c r="I321" s="129">
        <v>35.96</v>
      </c>
      <c r="J321" s="129">
        <f>I321*(1+BDI!$G$19)</f>
        <v>46.719975077440012</v>
      </c>
      <c r="K321" s="129">
        <f t="shared" si="108"/>
        <v>35.96</v>
      </c>
      <c r="L321" s="99">
        <f t="shared" si="109"/>
        <v>46.719975077440012</v>
      </c>
      <c r="N321" s="84"/>
      <c r="O321"/>
    </row>
    <row r="322" spans="2:15" s="1" customFormat="1" ht="30" x14ac:dyDescent="0.25">
      <c r="B322" s="98" t="s">
        <v>588</v>
      </c>
      <c r="C322" s="128" t="s">
        <v>33</v>
      </c>
      <c r="D322" s="128" t="s">
        <v>34</v>
      </c>
      <c r="E322" s="128">
        <v>91880</v>
      </c>
      <c r="F322" s="132" t="s">
        <v>589</v>
      </c>
      <c r="G322" s="128" t="s">
        <v>320</v>
      </c>
      <c r="H322" s="128">
        <v>1</v>
      </c>
      <c r="I322" s="129">
        <v>7.5</v>
      </c>
      <c r="J322" s="129">
        <f>I322*(1+BDI!$G$19)</f>
        <v>9.7441549800000029</v>
      </c>
      <c r="K322" s="129">
        <f t="shared" si="108"/>
        <v>7.5</v>
      </c>
      <c r="L322" s="99">
        <f t="shared" si="109"/>
        <v>9.7441549800000029</v>
      </c>
      <c r="N322" s="84"/>
      <c r="O322"/>
    </row>
    <row r="323" spans="2:15" s="1" customFormat="1" ht="30" x14ac:dyDescent="0.25">
      <c r="B323" s="98" t="s">
        <v>590</v>
      </c>
      <c r="C323" s="128" t="s">
        <v>33</v>
      </c>
      <c r="D323" s="128" t="s">
        <v>34</v>
      </c>
      <c r="E323" s="128">
        <v>93013</v>
      </c>
      <c r="F323" s="132" t="s">
        <v>591</v>
      </c>
      <c r="G323" s="128" t="s">
        <v>320</v>
      </c>
      <c r="H323" s="128">
        <v>1</v>
      </c>
      <c r="I323" s="129">
        <v>13.28</v>
      </c>
      <c r="J323" s="129">
        <f>I323*(1+BDI!$G$19)</f>
        <v>17.253650417920003</v>
      </c>
      <c r="K323" s="129">
        <f t="shared" si="108"/>
        <v>13.28</v>
      </c>
      <c r="L323" s="99">
        <f t="shared" si="109"/>
        <v>17.253650417920003</v>
      </c>
      <c r="N323" s="84"/>
      <c r="O323"/>
    </row>
    <row r="324" spans="2:15" s="1" customFormat="1" ht="30" x14ac:dyDescent="0.25">
      <c r="B324" s="98" t="s">
        <v>592</v>
      </c>
      <c r="C324" s="128" t="s">
        <v>33</v>
      </c>
      <c r="D324" s="128" t="s">
        <v>34</v>
      </c>
      <c r="E324" s="128">
        <v>91879</v>
      </c>
      <c r="F324" s="132" t="s">
        <v>593</v>
      </c>
      <c r="G324" s="128" t="s">
        <v>320</v>
      </c>
      <c r="H324" s="128">
        <v>105</v>
      </c>
      <c r="I324" s="129">
        <v>6.07</v>
      </c>
      <c r="J324" s="129">
        <f>I324*(1+BDI!$G$19)</f>
        <v>7.8862694304800023</v>
      </c>
      <c r="K324" s="129">
        <f t="shared" si="108"/>
        <v>637.35</v>
      </c>
      <c r="L324" s="99">
        <f t="shared" si="109"/>
        <v>828.05829020040028</v>
      </c>
      <c r="N324" s="84"/>
      <c r="O324"/>
    </row>
    <row r="325" spans="2:15" s="1" customFormat="1" x14ac:dyDescent="0.25">
      <c r="B325" s="98" t="s">
        <v>594</v>
      </c>
      <c r="C325" s="128" t="s">
        <v>33</v>
      </c>
      <c r="D325" s="128" t="s">
        <v>38</v>
      </c>
      <c r="E325" s="128" t="s">
        <v>595</v>
      </c>
      <c r="F325" s="132" t="s">
        <v>596</v>
      </c>
      <c r="G325" s="128" t="s">
        <v>336</v>
      </c>
      <c r="H325" s="128">
        <v>4</v>
      </c>
      <c r="I325" s="129">
        <v>6.93</v>
      </c>
      <c r="J325" s="129">
        <f>I325*(1+BDI!$G$19)</f>
        <v>9.0035992015200019</v>
      </c>
      <c r="K325" s="129">
        <f t="shared" si="108"/>
        <v>27.72</v>
      </c>
      <c r="L325" s="99">
        <f t="shared" si="109"/>
        <v>36.014396806080008</v>
      </c>
      <c r="N325" s="84"/>
      <c r="O325"/>
    </row>
    <row r="326" spans="2:15" s="1" customFormat="1" x14ac:dyDescent="0.25">
      <c r="B326" s="98" t="s">
        <v>597</v>
      </c>
      <c r="C326" s="128" t="s">
        <v>48</v>
      </c>
      <c r="D326" s="128" t="s">
        <v>38</v>
      </c>
      <c r="E326" s="128">
        <v>3813</v>
      </c>
      <c r="F326" s="132" t="s">
        <v>598</v>
      </c>
      <c r="G326" s="128" t="s">
        <v>545</v>
      </c>
      <c r="H326" s="128">
        <v>362</v>
      </c>
      <c r="I326" s="129">
        <v>0.09</v>
      </c>
      <c r="J326" s="129">
        <f>I326*(1+BDI!$G$19)</f>
        <v>0.11692985976000003</v>
      </c>
      <c r="K326" s="129">
        <f t="shared" si="108"/>
        <v>32.58</v>
      </c>
      <c r="L326" s="99">
        <f t="shared" si="109"/>
        <v>42.328609233120012</v>
      </c>
      <c r="N326" s="84"/>
      <c r="O326"/>
    </row>
    <row r="327" spans="2:15" s="1" customFormat="1" x14ac:dyDescent="0.25">
      <c r="B327" s="98" t="s">
        <v>599</v>
      </c>
      <c r="C327" s="128" t="s">
        <v>48</v>
      </c>
      <c r="D327" s="128" t="s">
        <v>38</v>
      </c>
      <c r="E327" s="128">
        <v>2493</v>
      </c>
      <c r="F327" s="132" t="s">
        <v>600</v>
      </c>
      <c r="G327" s="128" t="s">
        <v>545</v>
      </c>
      <c r="H327" s="128">
        <v>40</v>
      </c>
      <c r="I327" s="129">
        <v>0.19</v>
      </c>
      <c r="J327" s="129">
        <f>I327*(1+BDI!$G$19)</f>
        <v>0.24685192616000007</v>
      </c>
      <c r="K327" s="129">
        <f t="shared" si="108"/>
        <v>7.6</v>
      </c>
      <c r="L327" s="99">
        <f t="shared" si="109"/>
        <v>9.8740770464000036</v>
      </c>
      <c r="N327" s="84"/>
      <c r="O327"/>
    </row>
    <row r="328" spans="2:15" s="1" customFormat="1" ht="30" x14ac:dyDescent="0.25">
      <c r="B328" s="98" t="s">
        <v>601</v>
      </c>
      <c r="C328" s="128" t="s">
        <v>48</v>
      </c>
      <c r="D328" s="128" t="s">
        <v>34</v>
      </c>
      <c r="E328" s="128">
        <v>4332</v>
      </c>
      <c r="F328" s="132" t="s">
        <v>602</v>
      </c>
      <c r="G328" s="128" t="s">
        <v>320</v>
      </c>
      <c r="H328" s="128">
        <v>40</v>
      </c>
      <c r="I328" s="129">
        <v>1.21</v>
      </c>
      <c r="J328" s="129">
        <f>I328*(1+BDI!$G$19)</f>
        <v>1.5720570034400003</v>
      </c>
      <c r="K328" s="129">
        <f t="shared" si="108"/>
        <v>48.4</v>
      </c>
      <c r="L328" s="99">
        <f t="shared" si="109"/>
        <v>62.882280137600013</v>
      </c>
      <c r="N328" s="84"/>
      <c r="O328"/>
    </row>
    <row r="329" spans="2:15" s="1" customFormat="1" x14ac:dyDescent="0.25">
      <c r="B329" s="98" t="s">
        <v>603</v>
      </c>
      <c r="C329" s="128" t="s">
        <v>48</v>
      </c>
      <c r="D329" s="128" t="s">
        <v>34</v>
      </c>
      <c r="E329" s="128">
        <v>4342</v>
      </c>
      <c r="F329" s="132" t="s">
        <v>604</v>
      </c>
      <c r="G329" s="128" t="s">
        <v>320</v>
      </c>
      <c r="H329" s="128">
        <v>40</v>
      </c>
      <c r="I329" s="129">
        <v>0.25</v>
      </c>
      <c r="J329" s="129">
        <f>I329*(1+BDI!$G$19)</f>
        <v>0.32480516600000009</v>
      </c>
      <c r="K329" s="129">
        <f t="shared" si="108"/>
        <v>10</v>
      </c>
      <c r="L329" s="99">
        <f t="shared" si="109"/>
        <v>12.992206640000003</v>
      </c>
      <c r="N329" s="84"/>
      <c r="O329"/>
    </row>
    <row r="330" spans="2:15" s="1" customFormat="1" x14ac:dyDescent="0.25">
      <c r="B330" s="98" t="s">
        <v>605</v>
      </c>
      <c r="C330" s="128" t="s">
        <v>33</v>
      </c>
      <c r="D330" s="128" t="s">
        <v>38</v>
      </c>
      <c r="E330" s="128" t="s">
        <v>606</v>
      </c>
      <c r="F330" s="132" t="s">
        <v>607</v>
      </c>
      <c r="G330" s="128" t="s">
        <v>69</v>
      </c>
      <c r="H330" s="128">
        <v>40</v>
      </c>
      <c r="I330" s="129">
        <v>13.57</v>
      </c>
      <c r="J330" s="129">
        <f>I330*(1+BDI!$G$19)</f>
        <v>17.630424410480007</v>
      </c>
      <c r="K330" s="129">
        <f t="shared" si="108"/>
        <v>542.79999999999995</v>
      </c>
      <c r="L330" s="99">
        <f t="shared" si="109"/>
        <v>705.21697641920025</v>
      </c>
      <c r="N330" s="84"/>
      <c r="O330"/>
    </row>
    <row r="331" spans="2:15" s="1" customFormat="1" ht="30" x14ac:dyDescent="0.25">
      <c r="B331" s="98" t="s">
        <v>608</v>
      </c>
      <c r="C331" s="128" t="s">
        <v>33</v>
      </c>
      <c r="D331" s="128" t="s">
        <v>34</v>
      </c>
      <c r="E331" s="128">
        <v>91927</v>
      </c>
      <c r="F331" s="132" t="s">
        <v>609</v>
      </c>
      <c r="G331" s="128" t="s">
        <v>69</v>
      </c>
      <c r="H331" s="128">
        <v>1288.3</v>
      </c>
      <c r="I331" s="129">
        <v>4.97</v>
      </c>
      <c r="J331" s="129">
        <f>I331*(1+BDI!$G$19)</f>
        <v>6.4571267000800017</v>
      </c>
      <c r="K331" s="129">
        <f t="shared" si="108"/>
        <v>6402.8509999999997</v>
      </c>
      <c r="L331" s="99">
        <f t="shared" si="109"/>
        <v>8318.7163277130658</v>
      </c>
      <c r="N331" s="84"/>
      <c r="O331"/>
    </row>
    <row r="332" spans="2:15" s="1" customFormat="1" ht="15.6" customHeight="1" x14ac:dyDescent="0.25">
      <c r="B332" s="98" t="s">
        <v>610</v>
      </c>
      <c r="C332" s="128" t="s">
        <v>33</v>
      </c>
      <c r="D332" s="128" t="s">
        <v>34</v>
      </c>
      <c r="E332" s="128">
        <v>91929</v>
      </c>
      <c r="F332" s="132" t="s">
        <v>611</v>
      </c>
      <c r="G332" s="128" t="s">
        <v>69</v>
      </c>
      <c r="H332" s="128">
        <v>316.60000000000002</v>
      </c>
      <c r="I332" s="129">
        <v>7.36</v>
      </c>
      <c r="J332" s="129">
        <f>I332*(1+BDI!$G$19)</f>
        <v>9.5622640870400026</v>
      </c>
      <c r="K332" s="129">
        <f t="shared" si="108"/>
        <v>2330.1760000000004</v>
      </c>
      <c r="L332" s="99">
        <f t="shared" si="109"/>
        <v>3027.4128099568652</v>
      </c>
      <c r="N332" s="84"/>
      <c r="O332"/>
    </row>
    <row r="333" spans="2:15" s="1" customFormat="1" ht="30" x14ac:dyDescent="0.25">
      <c r="B333" s="98" t="s">
        <v>612</v>
      </c>
      <c r="C333" s="128" t="s">
        <v>33</v>
      </c>
      <c r="D333" s="128" t="s">
        <v>34</v>
      </c>
      <c r="E333" s="128">
        <v>91931</v>
      </c>
      <c r="F333" s="132" t="s">
        <v>613</v>
      </c>
      <c r="G333" s="128" t="s">
        <v>69</v>
      </c>
      <c r="H333" s="128">
        <v>974.9</v>
      </c>
      <c r="I333" s="129">
        <v>10.4</v>
      </c>
      <c r="J333" s="129">
        <f>I333*(1+BDI!$G$19)</f>
        <v>13.511894905600004</v>
      </c>
      <c r="K333" s="129">
        <f t="shared" si="108"/>
        <v>10138.960000000001</v>
      </c>
      <c r="L333" s="99">
        <f t="shared" si="109"/>
        <v>13172.746343469444</v>
      </c>
      <c r="N333" s="84"/>
      <c r="O333"/>
    </row>
    <row r="334" spans="2:15" s="1" customFormat="1" ht="30" x14ac:dyDescent="0.25">
      <c r="B334" s="98" t="s">
        <v>614</v>
      </c>
      <c r="C334" s="128" t="s">
        <v>33</v>
      </c>
      <c r="D334" s="128" t="s">
        <v>34</v>
      </c>
      <c r="E334" s="128">
        <v>91955</v>
      </c>
      <c r="F334" s="132" t="s">
        <v>615</v>
      </c>
      <c r="G334" s="128" t="s">
        <v>320</v>
      </c>
      <c r="H334" s="128">
        <v>2</v>
      </c>
      <c r="I334" s="129">
        <v>34.15</v>
      </c>
      <c r="J334" s="129">
        <f>I334*(1+BDI!$G$19)</f>
        <v>44.36838567560001</v>
      </c>
      <c r="K334" s="129">
        <f t="shared" si="108"/>
        <v>68.3</v>
      </c>
      <c r="L334" s="99">
        <f t="shared" si="109"/>
        <v>88.736771351200019</v>
      </c>
      <c r="N334" s="84"/>
      <c r="O334"/>
    </row>
    <row r="335" spans="2:15" s="1" customFormat="1" ht="30" x14ac:dyDescent="0.25">
      <c r="B335" s="98" t="s">
        <v>616</v>
      </c>
      <c r="C335" s="128" t="s">
        <v>33</v>
      </c>
      <c r="D335" s="128" t="s">
        <v>34</v>
      </c>
      <c r="E335" s="128">
        <v>91961</v>
      </c>
      <c r="F335" s="132" t="s">
        <v>617</v>
      </c>
      <c r="G335" s="128" t="s">
        <v>320</v>
      </c>
      <c r="H335" s="128">
        <v>2</v>
      </c>
      <c r="I335" s="129">
        <v>54.89</v>
      </c>
      <c r="J335" s="129">
        <f>I335*(1+BDI!$G$19)</f>
        <v>71.314222246960014</v>
      </c>
      <c r="K335" s="129">
        <f t="shared" si="108"/>
        <v>109.78</v>
      </c>
      <c r="L335" s="99">
        <f t="shared" si="109"/>
        <v>142.62844449392003</v>
      </c>
      <c r="N335" s="84"/>
      <c r="O335"/>
    </row>
    <row r="336" spans="2:15" s="1" customFormat="1" ht="30" x14ac:dyDescent="0.25">
      <c r="B336" s="98" t="s">
        <v>618</v>
      </c>
      <c r="C336" s="128" t="s">
        <v>33</v>
      </c>
      <c r="D336" s="128" t="s">
        <v>34</v>
      </c>
      <c r="E336" s="128">
        <v>91963</v>
      </c>
      <c r="F336" s="132" t="s">
        <v>619</v>
      </c>
      <c r="G336" s="128" t="s">
        <v>320</v>
      </c>
      <c r="H336" s="128">
        <v>2</v>
      </c>
      <c r="I336" s="129">
        <v>69.48</v>
      </c>
      <c r="J336" s="129">
        <f>I336*(1+BDI!$G$19)</f>
        <v>90.269851734720035</v>
      </c>
      <c r="K336" s="129">
        <f t="shared" si="108"/>
        <v>138.96</v>
      </c>
      <c r="L336" s="99">
        <f t="shared" si="109"/>
        <v>180.53970346944007</v>
      </c>
      <c r="N336" s="84"/>
      <c r="O336"/>
    </row>
    <row r="337" spans="2:15" s="1" customFormat="1" ht="30" x14ac:dyDescent="0.25">
      <c r="B337" s="98" t="s">
        <v>620</v>
      </c>
      <c r="C337" s="128" t="s">
        <v>33</v>
      </c>
      <c r="D337" s="128" t="s">
        <v>34</v>
      </c>
      <c r="E337" s="128">
        <v>91953</v>
      </c>
      <c r="F337" s="132" t="s">
        <v>621</v>
      </c>
      <c r="G337" s="128" t="s">
        <v>320</v>
      </c>
      <c r="H337" s="128">
        <v>5</v>
      </c>
      <c r="I337" s="129">
        <v>28.05</v>
      </c>
      <c r="J337" s="129">
        <f>I337*(1+BDI!$G$19)</f>
        <v>36.443139625200011</v>
      </c>
      <c r="K337" s="129">
        <f t="shared" si="108"/>
        <v>140.25</v>
      </c>
      <c r="L337" s="99">
        <f t="shared" si="109"/>
        <v>182.21569812600006</v>
      </c>
      <c r="N337" s="84"/>
      <c r="O337"/>
    </row>
    <row r="338" spans="2:15" s="1" customFormat="1" ht="30" x14ac:dyDescent="0.25">
      <c r="B338" s="98" t="s">
        <v>622</v>
      </c>
      <c r="C338" s="128" t="s">
        <v>33</v>
      </c>
      <c r="D338" s="128" t="s">
        <v>34</v>
      </c>
      <c r="E338" s="128">
        <v>91959</v>
      </c>
      <c r="F338" s="132" t="s">
        <v>623</v>
      </c>
      <c r="G338" s="128" t="s">
        <v>320</v>
      </c>
      <c r="H338" s="128">
        <v>1</v>
      </c>
      <c r="I338" s="129">
        <v>42.69</v>
      </c>
      <c r="J338" s="129">
        <f>I338*(1+BDI!$G$19)</f>
        <v>55.46373014616001</v>
      </c>
      <c r="K338" s="129">
        <f t="shared" si="108"/>
        <v>42.69</v>
      </c>
      <c r="L338" s="99">
        <f t="shared" si="109"/>
        <v>55.46373014616001</v>
      </c>
      <c r="N338" s="84"/>
      <c r="O338"/>
    </row>
    <row r="339" spans="2:15" s="1" customFormat="1" ht="30" x14ac:dyDescent="0.25">
      <c r="B339" s="98" t="s">
        <v>624</v>
      </c>
      <c r="C339" s="128" t="s">
        <v>33</v>
      </c>
      <c r="D339" s="128" t="s">
        <v>34</v>
      </c>
      <c r="E339" s="128">
        <v>91946</v>
      </c>
      <c r="F339" s="132" t="s">
        <v>625</v>
      </c>
      <c r="G339" s="128" t="s">
        <v>320</v>
      </c>
      <c r="H339" s="128">
        <v>39</v>
      </c>
      <c r="I339" s="129">
        <v>10.34</v>
      </c>
      <c r="J339" s="129">
        <f>I339*(1+BDI!$G$19)</f>
        <v>13.433941665760004</v>
      </c>
      <c r="K339" s="129">
        <f t="shared" si="108"/>
        <v>403.26</v>
      </c>
      <c r="L339" s="99">
        <f t="shared" si="109"/>
        <v>523.9237249646402</v>
      </c>
      <c r="N339" s="84"/>
      <c r="O339"/>
    </row>
    <row r="340" spans="2:15" s="1" customFormat="1" x14ac:dyDescent="0.25">
      <c r="B340" s="98" t="s">
        <v>626</v>
      </c>
      <c r="C340" s="128" t="s">
        <v>48</v>
      </c>
      <c r="D340" s="128" t="s">
        <v>49</v>
      </c>
      <c r="E340" s="128" t="s">
        <v>627</v>
      </c>
      <c r="F340" s="132" t="s">
        <v>628</v>
      </c>
      <c r="G340" s="128" t="s">
        <v>320</v>
      </c>
      <c r="H340" s="128">
        <v>4</v>
      </c>
      <c r="I340" s="129">
        <v>11.5</v>
      </c>
      <c r="J340" s="129">
        <f>I340*(1+BDI!$G$19)</f>
        <v>14.941037636000004</v>
      </c>
      <c r="K340" s="129">
        <f t="shared" si="108"/>
        <v>46</v>
      </c>
      <c r="L340" s="99">
        <f t="shared" si="109"/>
        <v>59.764150544000017</v>
      </c>
      <c r="N340" s="84"/>
      <c r="O340"/>
    </row>
    <row r="341" spans="2:15" s="1" customFormat="1" x14ac:dyDescent="0.25">
      <c r="B341" s="98" t="s">
        <v>629</v>
      </c>
      <c r="C341" s="128" t="s">
        <v>48</v>
      </c>
      <c r="D341" s="128" t="s">
        <v>49</v>
      </c>
      <c r="E341" s="128" t="s">
        <v>630</v>
      </c>
      <c r="F341" s="132" t="s">
        <v>631</v>
      </c>
      <c r="G341" s="128" t="s">
        <v>320</v>
      </c>
      <c r="H341" s="128">
        <v>1</v>
      </c>
      <c r="I341" s="129">
        <v>30</v>
      </c>
      <c r="J341" s="129">
        <f>I341*(1+BDI!$G$19)</f>
        <v>38.976619920000012</v>
      </c>
      <c r="K341" s="129">
        <f t="shared" si="108"/>
        <v>30</v>
      </c>
      <c r="L341" s="99">
        <f t="shared" si="109"/>
        <v>38.976619920000012</v>
      </c>
      <c r="N341" s="84"/>
      <c r="O341"/>
    </row>
    <row r="342" spans="2:15" s="1" customFormat="1" x14ac:dyDescent="0.25">
      <c r="B342" s="98" t="s">
        <v>632</v>
      </c>
      <c r="C342" s="128" t="s">
        <v>48</v>
      </c>
      <c r="D342" s="128" t="s">
        <v>49</v>
      </c>
      <c r="E342" s="128" t="s">
        <v>633</v>
      </c>
      <c r="F342" s="132" t="s">
        <v>634</v>
      </c>
      <c r="G342" s="128" t="s">
        <v>320</v>
      </c>
      <c r="H342" s="128">
        <v>15</v>
      </c>
      <c r="I342" s="129">
        <v>10.99</v>
      </c>
      <c r="J342" s="129">
        <f>I342*(1+BDI!$G$19)</f>
        <v>14.278435097360004</v>
      </c>
      <c r="K342" s="129">
        <f t="shared" si="108"/>
        <v>164.85</v>
      </c>
      <c r="L342" s="99">
        <f t="shared" si="109"/>
        <v>214.17652646040005</v>
      </c>
      <c r="N342" s="84"/>
      <c r="O342"/>
    </row>
    <row r="343" spans="2:15" s="1" customFormat="1" ht="30" x14ac:dyDescent="0.25">
      <c r="B343" s="98" t="s">
        <v>635</v>
      </c>
      <c r="C343" s="128" t="s">
        <v>33</v>
      </c>
      <c r="D343" s="128" t="s">
        <v>34</v>
      </c>
      <c r="E343" s="128">
        <v>93653</v>
      </c>
      <c r="F343" s="132" t="s">
        <v>636</v>
      </c>
      <c r="G343" s="128" t="s">
        <v>320</v>
      </c>
      <c r="H343" s="128">
        <v>17</v>
      </c>
      <c r="I343" s="129">
        <v>11.33</v>
      </c>
      <c r="J343" s="129">
        <f>I343*(1+BDI!$G$19)</f>
        <v>14.720170123120004</v>
      </c>
      <c r="K343" s="129">
        <f t="shared" si="108"/>
        <v>192.61</v>
      </c>
      <c r="L343" s="99">
        <f t="shared" si="109"/>
        <v>250.24289209304007</v>
      </c>
      <c r="N343" s="84"/>
      <c r="O343"/>
    </row>
    <row r="344" spans="2:15" s="1" customFormat="1" ht="30" x14ac:dyDescent="0.25">
      <c r="B344" s="98" t="s">
        <v>637</v>
      </c>
      <c r="C344" s="128" t="s">
        <v>33</v>
      </c>
      <c r="D344" s="128" t="s">
        <v>34</v>
      </c>
      <c r="E344" s="128">
        <v>93654</v>
      </c>
      <c r="F344" s="132" t="s">
        <v>638</v>
      </c>
      <c r="G344" s="128" t="s">
        <v>320</v>
      </c>
      <c r="H344" s="128">
        <v>4</v>
      </c>
      <c r="I344" s="129">
        <v>11.95</v>
      </c>
      <c r="J344" s="129">
        <f>I344*(1+BDI!$G$19)</f>
        <v>15.525686934800003</v>
      </c>
      <c r="K344" s="129">
        <f t="shared" si="108"/>
        <v>47.8</v>
      </c>
      <c r="L344" s="99">
        <f t="shared" si="109"/>
        <v>62.102747739200012</v>
      </c>
      <c r="N344" s="84"/>
      <c r="O344"/>
    </row>
    <row r="345" spans="2:15" s="1" customFormat="1" ht="30" x14ac:dyDescent="0.25">
      <c r="B345" s="98" t="s">
        <v>639</v>
      </c>
      <c r="C345" s="128" t="s">
        <v>33</v>
      </c>
      <c r="D345" s="128" t="s">
        <v>34</v>
      </c>
      <c r="E345" s="128">
        <v>93657</v>
      </c>
      <c r="F345" s="132" t="s">
        <v>640</v>
      </c>
      <c r="G345" s="128" t="s">
        <v>320</v>
      </c>
      <c r="H345" s="128">
        <v>19</v>
      </c>
      <c r="I345" s="129">
        <v>14.69</v>
      </c>
      <c r="J345" s="129">
        <f>I345*(1+BDI!$G$19)</f>
        <v>19.085551554160006</v>
      </c>
      <c r="K345" s="129">
        <f t="shared" si="108"/>
        <v>279.11</v>
      </c>
      <c r="L345" s="99">
        <f t="shared" si="109"/>
        <v>362.62547952904009</v>
      </c>
      <c r="N345" s="84"/>
      <c r="O345"/>
    </row>
    <row r="346" spans="2:15" s="1" customFormat="1" x14ac:dyDescent="0.25">
      <c r="B346" s="98" t="s">
        <v>641</v>
      </c>
      <c r="C346" s="128" t="s">
        <v>48</v>
      </c>
      <c r="D346" s="128" t="s">
        <v>49</v>
      </c>
      <c r="E346" s="128" t="s">
        <v>642</v>
      </c>
      <c r="F346" s="132" t="s">
        <v>643</v>
      </c>
      <c r="G346" s="128" t="s">
        <v>320</v>
      </c>
      <c r="H346" s="128">
        <v>3</v>
      </c>
      <c r="I346" s="129">
        <v>6.99</v>
      </c>
      <c r="J346" s="129">
        <f>I346*(1+BDI!$G$19)</f>
        <v>9.0815524413600031</v>
      </c>
      <c r="K346" s="129">
        <f t="shared" si="108"/>
        <v>20.97</v>
      </c>
      <c r="L346" s="99">
        <f t="shared" si="109"/>
        <v>27.244657324080009</v>
      </c>
      <c r="N346" s="84"/>
      <c r="O346"/>
    </row>
    <row r="347" spans="2:15" s="1" customFormat="1" ht="30" x14ac:dyDescent="0.25">
      <c r="B347" s="98" t="s">
        <v>644</v>
      </c>
      <c r="C347" s="128" t="s">
        <v>48</v>
      </c>
      <c r="D347" s="128" t="s">
        <v>38</v>
      </c>
      <c r="E347" s="128">
        <v>2977</v>
      </c>
      <c r="F347" s="132" t="s">
        <v>645</v>
      </c>
      <c r="G347" s="128" t="s">
        <v>545</v>
      </c>
      <c r="H347" s="128">
        <v>137</v>
      </c>
      <c r="I347" s="129">
        <v>0.32</v>
      </c>
      <c r="J347" s="129">
        <f>I347*(1+BDI!$G$19)</f>
        <v>0.41575061248000011</v>
      </c>
      <c r="K347" s="129">
        <f t="shared" si="108"/>
        <v>43.84</v>
      </c>
      <c r="L347" s="99">
        <f t="shared" si="109"/>
        <v>56.957833909760012</v>
      </c>
      <c r="N347" s="84"/>
      <c r="O347"/>
    </row>
    <row r="348" spans="2:15" s="1" customFormat="1" ht="30" x14ac:dyDescent="0.25">
      <c r="B348" s="98" t="s">
        <v>646</v>
      </c>
      <c r="C348" s="128" t="s">
        <v>48</v>
      </c>
      <c r="D348" s="128" t="s">
        <v>34</v>
      </c>
      <c r="E348" s="128">
        <v>4377</v>
      </c>
      <c r="F348" s="132" t="s">
        <v>647</v>
      </c>
      <c r="G348" s="128" t="s">
        <v>320</v>
      </c>
      <c r="H348" s="128">
        <v>154</v>
      </c>
      <c r="I348" s="129">
        <v>0.2</v>
      </c>
      <c r="J348" s="129">
        <f>I348*(1+BDI!$G$19)</f>
        <v>0.25984413280000007</v>
      </c>
      <c r="K348" s="129">
        <f t="shared" si="108"/>
        <v>30.8</v>
      </c>
      <c r="L348" s="99">
        <f t="shared" si="109"/>
        <v>40.01599645120001</v>
      </c>
      <c r="N348" s="84"/>
      <c r="O348"/>
    </row>
    <row r="349" spans="2:15" s="1" customFormat="1" x14ac:dyDescent="0.25">
      <c r="B349" s="98" t="s">
        <v>648</v>
      </c>
      <c r="C349" s="128" t="s">
        <v>48</v>
      </c>
      <c r="D349" s="128" t="s">
        <v>49</v>
      </c>
      <c r="E349" s="128" t="s">
        <v>649</v>
      </c>
      <c r="F349" s="132" t="s">
        <v>650</v>
      </c>
      <c r="G349" s="128" t="s">
        <v>320</v>
      </c>
      <c r="H349" s="128">
        <v>11</v>
      </c>
      <c r="I349" s="129">
        <v>8.89</v>
      </c>
      <c r="J349" s="129">
        <f>I349*(1+BDI!$G$19)</f>
        <v>11.550071702960004</v>
      </c>
      <c r="K349" s="129">
        <f t="shared" si="108"/>
        <v>97.79</v>
      </c>
      <c r="L349" s="99">
        <f t="shared" si="109"/>
        <v>127.05078873256005</v>
      </c>
      <c r="N349" s="84"/>
      <c r="O349"/>
    </row>
    <row r="350" spans="2:15" s="1" customFormat="1" x14ac:dyDescent="0.25">
      <c r="B350" s="98" t="s">
        <v>651</v>
      </c>
      <c r="C350" s="128" t="s">
        <v>48</v>
      </c>
      <c r="D350" s="128" t="s">
        <v>49</v>
      </c>
      <c r="E350" s="128" t="s">
        <v>652</v>
      </c>
      <c r="F350" s="132" t="s">
        <v>653</v>
      </c>
      <c r="G350" s="128" t="s">
        <v>69</v>
      </c>
      <c r="H350" s="128">
        <v>14</v>
      </c>
      <c r="I350" s="129">
        <v>77.91</v>
      </c>
      <c r="J350" s="129">
        <f>I350*(1+BDI!$G$19)</f>
        <v>101.22228193224002</v>
      </c>
      <c r="K350" s="129">
        <f t="shared" si="108"/>
        <v>1090.74</v>
      </c>
      <c r="L350" s="99">
        <f t="shared" si="109"/>
        <v>1417.1119470513604</v>
      </c>
      <c r="N350" s="84"/>
      <c r="O350"/>
    </row>
    <row r="351" spans="2:15" s="1" customFormat="1" x14ac:dyDescent="0.25">
      <c r="B351" s="98" t="s">
        <v>654</v>
      </c>
      <c r="C351" s="128" t="s">
        <v>48</v>
      </c>
      <c r="D351" s="128" t="s">
        <v>49</v>
      </c>
      <c r="E351" s="128" t="s">
        <v>655</v>
      </c>
      <c r="F351" s="132" t="s">
        <v>656</v>
      </c>
      <c r="G351" s="128" t="s">
        <v>69</v>
      </c>
      <c r="H351" s="128">
        <v>26.2</v>
      </c>
      <c r="I351" s="129">
        <v>67.89</v>
      </c>
      <c r="J351" s="129">
        <f>I351*(1+BDI!$G$19)</f>
        <v>88.204090878960031</v>
      </c>
      <c r="K351" s="129">
        <f t="shared" si="108"/>
        <v>1778.7180000000001</v>
      </c>
      <c r="L351" s="99">
        <f t="shared" si="109"/>
        <v>2310.9471810287528</v>
      </c>
      <c r="N351" s="84"/>
      <c r="O351"/>
    </row>
    <row r="352" spans="2:15" s="1" customFormat="1" x14ac:dyDescent="0.25">
      <c r="B352" s="98" t="s">
        <v>657</v>
      </c>
      <c r="C352" s="128" t="s">
        <v>48</v>
      </c>
      <c r="D352" s="128" t="s">
        <v>49</v>
      </c>
      <c r="E352" s="128" t="s">
        <v>658</v>
      </c>
      <c r="F352" s="132" t="s">
        <v>659</v>
      </c>
      <c r="G352" s="128" t="s">
        <v>320</v>
      </c>
      <c r="H352" s="128">
        <v>6</v>
      </c>
      <c r="I352" s="129">
        <v>19.78</v>
      </c>
      <c r="J352" s="129">
        <f>I352*(1+BDI!$G$19)</f>
        <v>25.698584733920008</v>
      </c>
      <c r="K352" s="129">
        <f t="shared" si="108"/>
        <v>118.68</v>
      </c>
      <c r="L352" s="99">
        <f t="shared" si="109"/>
        <v>154.19150840352006</v>
      </c>
      <c r="N352" s="84"/>
      <c r="O352"/>
    </row>
    <row r="353" spans="2:15" s="1" customFormat="1" x14ac:dyDescent="0.25">
      <c r="B353" s="98" t="s">
        <v>660</v>
      </c>
      <c r="C353" s="128" t="s">
        <v>48</v>
      </c>
      <c r="D353" s="128" t="s">
        <v>49</v>
      </c>
      <c r="E353" s="128" t="s">
        <v>661</v>
      </c>
      <c r="F353" s="132" t="s">
        <v>662</v>
      </c>
      <c r="G353" s="128" t="s">
        <v>320</v>
      </c>
      <c r="H353" s="128">
        <v>16</v>
      </c>
      <c r="I353" s="129">
        <v>12.22</v>
      </c>
      <c r="J353" s="129">
        <f>I353*(1+BDI!$G$19)</f>
        <v>15.876476514080005</v>
      </c>
      <c r="K353" s="129">
        <f t="shared" si="108"/>
        <v>195.52</v>
      </c>
      <c r="L353" s="99">
        <f t="shared" si="109"/>
        <v>254.02362422528009</v>
      </c>
      <c r="N353" s="84"/>
      <c r="O353"/>
    </row>
    <row r="354" spans="2:15" s="1" customFormat="1" x14ac:dyDescent="0.25">
      <c r="B354" s="98" t="s">
        <v>663</v>
      </c>
      <c r="C354" s="128" t="s">
        <v>48</v>
      </c>
      <c r="D354" s="128" t="s">
        <v>49</v>
      </c>
      <c r="E354" s="128" t="s">
        <v>664</v>
      </c>
      <c r="F354" s="132" t="s">
        <v>665</v>
      </c>
      <c r="G354" s="128" t="s">
        <v>320</v>
      </c>
      <c r="H354" s="128">
        <v>24</v>
      </c>
      <c r="I354" s="129">
        <v>14.36</v>
      </c>
      <c r="J354" s="129">
        <f>I354*(1+BDI!$G$19)</f>
        <v>18.656808735040006</v>
      </c>
      <c r="K354" s="129">
        <f t="shared" si="108"/>
        <v>344.64</v>
      </c>
      <c r="L354" s="99">
        <f t="shared" si="109"/>
        <v>447.76340964096016</v>
      </c>
      <c r="N354" s="84"/>
      <c r="O354"/>
    </row>
    <row r="355" spans="2:15" s="1" customFormat="1" x14ac:dyDescent="0.25">
      <c r="B355" s="98" t="s">
        <v>666</v>
      </c>
      <c r="C355" s="128" t="s">
        <v>48</v>
      </c>
      <c r="D355" s="128" t="s">
        <v>49</v>
      </c>
      <c r="E355" s="128" t="s">
        <v>667</v>
      </c>
      <c r="F355" s="132" t="s">
        <v>668</v>
      </c>
      <c r="G355" s="128" t="s">
        <v>320</v>
      </c>
      <c r="H355" s="128">
        <v>2</v>
      </c>
      <c r="I355" s="129">
        <v>31.4</v>
      </c>
      <c r="J355" s="129">
        <f>I355*(1+BDI!$G$19)</f>
        <v>40.795528849600011</v>
      </c>
      <c r="K355" s="129">
        <f t="shared" si="108"/>
        <v>62.8</v>
      </c>
      <c r="L355" s="99">
        <f t="shared" si="109"/>
        <v>81.591057699200022</v>
      </c>
      <c r="N355" s="84"/>
      <c r="O355"/>
    </row>
    <row r="356" spans="2:15" s="1" customFormat="1" x14ac:dyDescent="0.25">
      <c r="B356" s="98" t="s">
        <v>669</v>
      </c>
      <c r="C356" s="128" t="s">
        <v>48</v>
      </c>
      <c r="D356" s="128" t="s">
        <v>49</v>
      </c>
      <c r="E356" s="128" t="s">
        <v>670</v>
      </c>
      <c r="F356" s="132" t="s">
        <v>671</v>
      </c>
      <c r="G356" s="128" t="s">
        <v>320</v>
      </c>
      <c r="H356" s="128">
        <v>1</v>
      </c>
      <c r="I356" s="129">
        <v>20.59</v>
      </c>
      <c r="J356" s="129">
        <f>I356*(1+BDI!$G$19)</f>
        <v>26.750953471760006</v>
      </c>
      <c r="K356" s="129">
        <f t="shared" si="108"/>
        <v>20.59</v>
      </c>
      <c r="L356" s="99">
        <f t="shared" si="109"/>
        <v>26.750953471760006</v>
      </c>
      <c r="N356" s="84"/>
      <c r="O356"/>
    </row>
    <row r="357" spans="2:15" s="1" customFormat="1" x14ac:dyDescent="0.25">
      <c r="B357" s="98" t="s">
        <v>672</v>
      </c>
      <c r="C357" s="128" t="s">
        <v>48</v>
      </c>
      <c r="D357" s="128" t="s">
        <v>49</v>
      </c>
      <c r="E357" s="128" t="s">
        <v>673</v>
      </c>
      <c r="F357" s="132" t="s">
        <v>674</v>
      </c>
      <c r="G357" s="128" t="s">
        <v>320</v>
      </c>
      <c r="H357" s="128">
        <v>1</v>
      </c>
      <c r="I357" s="129">
        <v>31.45</v>
      </c>
      <c r="J357" s="129">
        <f>I357*(1+BDI!$G$19)</f>
        <v>40.86048988280001</v>
      </c>
      <c r="K357" s="129">
        <f t="shared" si="108"/>
        <v>31.45</v>
      </c>
      <c r="L357" s="99">
        <f t="shared" si="109"/>
        <v>40.86048988280001</v>
      </c>
      <c r="N357" s="84"/>
      <c r="O357"/>
    </row>
    <row r="358" spans="2:15" s="1" customFormat="1" x14ac:dyDescent="0.25">
      <c r="B358" s="98" t="s">
        <v>675</v>
      </c>
      <c r="C358" s="128" t="s">
        <v>48</v>
      </c>
      <c r="D358" s="128" t="s">
        <v>49</v>
      </c>
      <c r="E358" s="128" t="s">
        <v>676</v>
      </c>
      <c r="F358" s="132" t="s">
        <v>677</v>
      </c>
      <c r="G358" s="128" t="s">
        <v>320</v>
      </c>
      <c r="H358" s="128">
        <v>46</v>
      </c>
      <c r="I358" s="129">
        <v>9.3000000000000007</v>
      </c>
      <c r="J358" s="129">
        <f>I358*(1+BDI!$G$19)</f>
        <v>12.082752175200005</v>
      </c>
      <c r="K358" s="129">
        <f t="shared" si="108"/>
        <v>427.8</v>
      </c>
      <c r="L358" s="99">
        <f t="shared" si="109"/>
        <v>555.80660005920026</v>
      </c>
      <c r="N358" s="84"/>
      <c r="O358"/>
    </row>
    <row r="359" spans="2:15" s="1" customFormat="1" x14ac:dyDescent="0.25">
      <c r="B359" s="98" t="s">
        <v>678</v>
      </c>
      <c r="C359" s="128" t="s">
        <v>48</v>
      </c>
      <c r="D359" s="128" t="s">
        <v>49</v>
      </c>
      <c r="E359" s="128" t="s">
        <v>679</v>
      </c>
      <c r="F359" s="132" t="s">
        <v>680</v>
      </c>
      <c r="G359" s="128" t="s">
        <v>320</v>
      </c>
      <c r="H359" s="128">
        <v>28</v>
      </c>
      <c r="I359" s="129">
        <v>9.49</v>
      </c>
      <c r="J359" s="129">
        <f>I359*(1+BDI!$G$19)</f>
        <v>12.329604101360003</v>
      </c>
      <c r="K359" s="129">
        <f t="shared" si="108"/>
        <v>265.72000000000003</v>
      </c>
      <c r="L359" s="99">
        <f t="shared" si="109"/>
        <v>345.22891483808007</v>
      </c>
      <c r="N359" s="84"/>
      <c r="O359"/>
    </row>
    <row r="360" spans="2:15" s="1" customFormat="1" x14ac:dyDescent="0.25">
      <c r="B360" s="98" t="s">
        <v>681</v>
      </c>
      <c r="C360" s="128" t="s">
        <v>48</v>
      </c>
      <c r="D360" s="128" t="s">
        <v>49</v>
      </c>
      <c r="E360" s="128" t="s">
        <v>682</v>
      </c>
      <c r="F360" s="132" t="s">
        <v>683</v>
      </c>
      <c r="G360" s="128" t="s">
        <v>320</v>
      </c>
      <c r="H360" s="128">
        <v>2</v>
      </c>
      <c r="I360" s="129">
        <v>13.35</v>
      </c>
      <c r="J360" s="129">
        <f>I360*(1+BDI!$G$19)</f>
        <v>17.344595864400006</v>
      </c>
      <c r="K360" s="129">
        <f t="shared" si="108"/>
        <v>26.7</v>
      </c>
      <c r="L360" s="99">
        <f t="shared" si="109"/>
        <v>34.689191728800012</v>
      </c>
      <c r="N360" s="84"/>
      <c r="O360"/>
    </row>
    <row r="361" spans="2:15" s="1" customFormat="1" x14ac:dyDescent="0.25">
      <c r="B361" s="98" t="s">
        <v>684</v>
      </c>
      <c r="C361" s="128" t="s">
        <v>48</v>
      </c>
      <c r="D361" s="128" t="s">
        <v>49</v>
      </c>
      <c r="E361" s="128" t="s">
        <v>685</v>
      </c>
      <c r="F361" s="132" t="s">
        <v>686</v>
      </c>
      <c r="G361" s="128" t="s">
        <v>320</v>
      </c>
      <c r="H361" s="128">
        <v>2</v>
      </c>
      <c r="I361" s="129">
        <v>15.35</v>
      </c>
      <c r="J361" s="129">
        <f>I361*(1+BDI!$G$19)</f>
        <v>19.943037192400006</v>
      </c>
      <c r="K361" s="129">
        <f t="shared" si="108"/>
        <v>30.7</v>
      </c>
      <c r="L361" s="99">
        <f t="shared" si="109"/>
        <v>39.886074384800011</v>
      </c>
      <c r="N361" s="84"/>
      <c r="O361"/>
    </row>
    <row r="362" spans="2:15" s="1" customFormat="1" x14ac:dyDescent="0.25">
      <c r="B362" s="98" t="s">
        <v>687</v>
      </c>
      <c r="C362" s="128" t="s">
        <v>48</v>
      </c>
      <c r="D362" s="128" t="s">
        <v>38</v>
      </c>
      <c r="E362" s="128">
        <v>3049</v>
      </c>
      <c r="F362" s="132" t="s">
        <v>688</v>
      </c>
      <c r="G362" s="128" t="s">
        <v>545</v>
      </c>
      <c r="H362" s="128">
        <v>2</v>
      </c>
      <c r="I362" s="129">
        <v>0.82</v>
      </c>
      <c r="J362" s="129">
        <f>I362*(1+BDI!$G$19)</f>
        <v>1.0653609444800003</v>
      </c>
      <c r="K362" s="129">
        <f t="shared" si="108"/>
        <v>1.64</v>
      </c>
      <c r="L362" s="99">
        <f t="shared" si="109"/>
        <v>2.1307218889600006</v>
      </c>
      <c r="N362" s="84"/>
      <c r="O362"/>
    </row>
    <row r="363" spans="2:15" s="1" customFormat="1" ht="30" x14ac:dyDescent="0.25">
      <c r="B363" s="98" t="s">
        <v>689</v>
      </c>
      <c r="C363" s="128" t="s">
        <v>33</v>
      </c>
      <c r="D363" s="128" t="s">
        <v>34</v>
      </c>
      <c r="E363" s="128">
        <v>91917</v>
      </c>
      <c r="F363" s="132" t="s">
        <v>690</v>
      </c>
      <c r="G363" s="128" t="s">
        <v>320</v>
      </c>
      <c r="H363" s="128">
        <v>1</v>
      </c>
      <c r="I363" s="129">
        <v>18.809999999999999</v>
      </c>
      <c r="J363" s="129">
        <f>I363*(1+BDI!$G$19)</f>
        <v>24.438340689840004</v>
      </c>
      <c r="K363" s="129">
        <f t="shared" si="108"/>
        <v>18.809999999999999</v>
      </c>
      <c r="L363" s="99">
        <f t="shared" si="109"/>
        <v>24.438340689840004</v>
      </c>
      <c r="N363" s="84"/>
      <c r="O363"/>
    </row>
    <row r="364" spans="2:15" s="1" customFormat="1" ht="30" x14ac:dyDescent="0.25">
      <c r="B364" s="98" t="s">
        <v>691</v>
      </c>
      <c r="C364" s="128" t="s">
        <v>33</v>
      </c>
      <c r="D364" s="128" t="s">
        <v>34</v>
      </c>
      <c r="E364" s="128">
        <v>91870</v>
      </c>
      <c r="F364" s="132" t="s">
        <v>692</v>
      </c>
      <c r="G364" s="128" t="s">
        <v>69</v>
      </c>
      <c r="H364" s="128">
        <v>1.9</v>
      </c>
      <c r="I364" s="129">
        <v>11.36</v>
      </c>
      <c r="J364" s="129">
        <f>I364*(1+BDI!$G$19)</f>
        <v>14.759146743040004</v>
      </c>
      <c r="K364" s="129">
        <f t="shared" si="108"/>
        <v>21.584</v>
      </c>
      <c r="L364" s="99">
        <f t="shared" si="109"/>
        <v>28.042378811776008</v>
      </c>
      <c r="N364" s="84"/>
      <c r="O364"/>
    </row>
    <row r="365" spans="2:15" s="1" customFormat="1" ht="45" x14ac:dyDescent="0.25">
      <c r="B365" s="98" t="s">
        <v>693</v>
      </c>
      <c r="C365" s="128" t="s">
        <v>33</v>
      </c>
      <c r="D365" s="128" t="s">
        <v>34</v>
      </c>
      <c r="E365" s="128">
        <v>91855</v>
      </c>
      <c r="F365" s="132" t="s">
        <v>694</v>
      </c>
      <c r="G365" s="128" t="s">
        <v>69</v>
      </c>
      <c r="H365" s="128">
        <v>50.2</v>
      </c>
      <c r="I365" s="129">
        <v>9.91</v>
      </c>
      <c r="J365" s="129">
        <f>I365*(1+BDI!$G$19)</f>
        <v>12.875276780240004</v>
      </c>
      <c r="K365" s="129">
        <f t="shared" si="108"/>
        <v>497.48200000000003</v>
      </c>
      <c r="L365" s="99">
        <f t="shared" si="109"/>
        <v>646.33889436804827</v>
      </c>
      <c r="N365" s="84"/>
      <c r="O365"/>
    </row>
    <row r="366" spans="2:15" s="1" customFormat="1" ht="30" x14ac:dyDescent="0.25">
      <c r="B366" s="98" t="s">
        <v>695</v>
      </c>
      <c r="C366" s="128" t="s">
        <v>33</v>
      </c>
      <c r="D366" s="128" t="s">
        <v>34</v>
      </c>
      <c r="E366" s="128">
        <v>91857</v>
      </c>
      <c r="F366" s="132" t="s">
        <v>696</v>
      </c>
      <c r="G366" s="128" t="s">
        <v>69</v>
      </c>
      <c r="H366" s="128">
        <v>21</v>
      </c>
      <c r="I366" s="129">
        <v>13.65</v>
      </c>
      <c r="J366" s="129">
        <f>I366*(1+BDI!$G$19)</f>
        <v>17.734362063600006</v>
      </c>
      <c r="K366" s="129">
        <f t="shared" si="108"/>
        <v>286.65000000000003</v>
      </c>
      <c r="L366" s="99">
        <f t="shared" si="109"/>
        <v>372.42160333560014</v>
      </c>
      <c r="N366" s="84"/>
      <c r="O366"/>
    </row>
    <row r="367" spans="2:15" s="1" customFormat="1" x14ac:dyDescent="0.25">
      <c r="B367" s="98" t="s">
        <v>697</v>
      </c>
      <c r="C367" s="128" t="s">
        <v>48</v>
      </c>
      <c r="D367" s="128" t="s">
        <v>49</v>
      </c>
      <c r="E367" s="128" t="s">
        <v>698</v>
      </c>
      <c r="F367" s="132" t="s">
        <v>699</v>
      </c>
      <c r="G367" s="128" t="s">
        <v>320</v>
      </c>
      <c r="H367" s="128">
        <v>105</v>
      </c>
      <c r="I367" s="129">
        <v>3.27</v>
      </c>
      <c r="J367" s="129">
        <f>I367*(1+BDI!$G$19)</f>
        <v>4.2484515712800013</v>
      </c>
      <c r="K367" s="129">
        <f t="shared" si="108"/>
        <v>343.35</v>
      </c>
      <c r="L367" s="99">
        <f t="shared" si="109"/>
        <v>446.08741498440014</v>
      </c>
      <c r="N367" s="84"/>
      <c r="O367"/>
    </row>
    <row r="368" spans="2:15" s="1" customFormat="1" x14ac:dyDescent="0.25">
      <c r="B368" s="98" t="s">
        <v>700</v>
      </c>
      <c r="C368" s="128" t="s">
        <v>48</v>
      </c>
      <c r="D368" s="128" t="s">
        <v>49</v>
      </c>
      <c r="E368" s="128" t="s">
        <v>701</v>
      </c>
      <c r="F368" s="132" t="s">
        <v>702</v>
      </c>
      <c r="G368" s="128" t="s">
        <v>320</v>
      </c>
      <c r="H368" s="128">
        <v>62</v>
      </c>
      <c r="I368" s="129">
        <v>2.6</v>
      </c>
      <c r="J368" s="129">
        <f>I368*(1+BDI!$G$19)</f>
        <v>3.3779737264000009</v>
      </c>
      <c r="K368" s="129">
        <f t="shared" si="108"/>
        <v>161.20000000000002</v>
      </c>
      <c r="L368" s="99">
        <f t="shared" si="109"/>
        <v>209.43437103680006</v>
      </c>
      <c r="N368" s="84"/>
      <c r="O368"/>
    </row>
    <row r="369" spans="2:15" s="1" customFormat="1" ht="30" x14ac:dyDescent="0.25">
      <c r="B369" s="98" t="s">
        <v>703</v>
      </c>
      <c r="C369" s="128" t="s">
        <v>48</v>
      </c>
      <c r="D369" s="128" t="s">
        <v>34</v>
      </c>
      <c r="E369" s="128">
        <v>39140</v>
      </c>
      <c r="F369" s="132" t="s">
        <v>704</v>
      </c>
      <c r="G369" s="128" t="s">
        <v>320</v>
      </c>
      <c r="H369" s="128">
        <v>41</v>
      </c>
      <c r="I369" s="129">
        <v>1.1200000000000001</v>
      </c>
      <c r="J369" s="129">
        <f>I369*(1+BDI!$G$19)</f>
        <v>1.4551271436800006</v>
      </c>
      <c r="K369" s="129">
        <f t="shared" si="108"/>
        <v>45.92</v>
      </c>
      <c r="L369" s="99">
        <f t="shared" si="109"/>
        <v>59.660212890880025</v>
      </c>
      <c r="N369" s="84"/>
      <c r="O369"/>
    </row>
    <row r="370" spans="2:15" s="1" customFormat="1" ht="15.6" customHeight="1" x14ac:dyDescent="0.25">
      <c r="B370" s="98" t="s">
        <v>705</v>
      </c>
      <c r="C370" s="128" t="s">
        <v>48</v>
      </c>
      <c r="D370" s="128" t="s">
        <v>34</v>
      </c>
      <c r="E370" s="128">
        <v>39139</v>
      </c>
      <c r="F370" s="132" t="s">
        <v>706</v>
      </c>
      <c r="G370" s="128" t="s">
        <v>320</v>
      </c>
      <c r="H370" s="128">
        <v>1</v>
      </c>
      <c r="I370" s="129">
        <v>0.93</v>
      </c>
      <c r="J370" s="129">
        <f>I370*(1+BDI!$G$19)</f>
        <v>1.2082752175200004</v>
      </c>
      <c r="K370" s="129">
        <f t="shared" si="108"/>
        <v>0.93</v>
      </c>
      <c r="L370" s="99">
        <f t="shared" si="109"/>
        <v>1.2082752175200004</v>
      </c>
      <c r="N370" s="84"/>
      <c r="O370"/>
    </row>
    <row r="371" spans="2:15" s="1" customFormat="1" ht="30" x14ac:dyDescent="0.25">
      <c r="B371" s="98" t="s">
        <v>707</v>
      </c>
      <c r="C371" s="128" t="s">
        <v>48</v>
      </c>
      <c r="D371" s="128" t="s">
        <v>34</v>
      </c>
      <c r="E371" s="128">
        <v>39141</v>
      </c>
      <c r="F371" s="132" t="s">
        <v>708</v>
      </c>
      <c r="G371" s="128" t="s">
        <v>320</v>
      </c>
      <c r="H371" s="128">
        <v>4</v>
      </c>
      <c r="I371" s="129">
        <v>1.24</v>
      </c>
      <c r="J371" s="129">
        <f>I371*(1+BDI!$G$19)</f>
        <v>1.6110336233600004</v>
      </c>
      <c r="K371" s="129">
        <f t="shared" si="108"/>
        <v>4.96</v>
      </c>
      <c r="L371" s="99">
        <f t="shared" si="109"/>
        <v>6.4441344934400018</v>
      </c>
      <c r="N371" s="84"/>
      <c r="O371"/>
    </row>
    <row r="372" spans="2:15" s="1" customFormat="1" ht="15.6" customHeight="1" x14ac:dyDescent="0.25">
      <c r="B372" s="98" t="s">
        <v>709</v>
      </c>
      <c r="C372" s="128" t="s">
        <v>48</v>
      </c>
      <c r="D372" s="128" t="s">
        <v>34</v>
      </c>
      <c r="E372" s="128">
        <v>400</v>
      </c>
      <c r="F372" s="132" t="s">
        <v>710</v>
      </c>
      <c r="G372" s="128" t="s">
        <v>320</v>
      </c>
      <c r="H372" s="128">
        <v>40</v>
      </c>
      <c r="I372" s="129">
        <v>1.57</v>
      </c>
      <c r="J372" s="129">
        <f>I372*(1+BDI!$G$19)</f>
        <v>2.0397764424800005</v>
      </c>
      <c r="K372" s="129">
        <f t="shared" si="108"/>
        <v>62.800000000000004</v>
      </c>
      <c r="L372" s="99">
        <f t="shared" si="109"/>
        <v>81.591057699200022</v>
      </c>
      <c r="N372" s="84"/>
      <c r="O372"/>
    </row>
    <row r="373" spans="2:15" s="1" customFormat="1" x14ac:dyDescent="0.25">
      <c r="B373" s="98" t="s">
        <v>711</v>
      </c>
      <c r="C373" s="128" t="s">
        <v>48</v>
      </c>
      <c r="D373" s="128" t="s">
        <v>34</v>
      </c>
      <c r="E373" s="128">
        <v>39142</v>
      </c>
      <c r="F373" s="132" t="s">
        <v>712</v>
      </c>
      <c r="G373" s="128" t="s">
        <v>320</v>
      </c>
      <c r="H373" s="128">
        <v>6</v>
      </c>
      <c r="I373" s="129">
        <v>1.83</v>
      </c>
      <c r="J373" s="129">
        <f>I373*(1+BDI!$G$19)</f>
        <v>2.3775738151200008</v>
      </c>
      <c r="K373" s="129">
        <f t="shared" si="108"/>
        <v>10.98</v>
      </c>
      <c r="L373" s="99">
        <f t="shared" si="109"/>
        <v>14.265442890720005</v>
      </c>
      <c r="N373" s="84"/>
      <c r="O373"/>
    </row>
    <row r="374" spans="2:15" s="1" customFormat="1" ht="45" x14ac:dyDescent="0.25">
      <c r="B374" s="98" t="s">
        <v>713</v>
      </c>
      <c r="C374" s="128" t="s">
        <v>33</v>
      </c>
      <c r="D374" s="128" t="s">
        <v>34</v>
      </c>
      <c r="E374" s="128">
        <v>91914</v>
      </c>
      <c r="F374" s="132" t="s">
        <v>714</v>
      </c>
      <c r="G374" s="128" t="s">
        <v>320</v>
      </c>
      <c r="H374" s="128">
        <v>9</v>
      </c>
      <c r="I374" s="129">
        <v>16.329999999999998</v>
      </c>
      <c r="J374" s="129">
        <f>I374*(1+BDI!$G$19)</f>
        <v>21.216273443120002</v>
      </c>
      <c r="K374" s="129">
        <f t="shared" si="108"/>
        <v>146.96999999999997</v>
      </c>
      <c r="L374" s="99">
        <f t="shared" si="109"/>
        <v>190.94646098808002</v>
      </c>
      <c r="N374" s="84"/>
      <c r="O374"/>
    </row>
    <row r="375" spans="2:15" s="1" customFormat="1" ht="30" x14ac:dyDescent="0.25">
      <c r="B375" s="98" t="s">
        <v>715</v>
      </c>
      <c r="C375" s="128" t="s">
        <v>33</v>
      </c>
      <c r="D375" s="128" t="s">
        <v>34</v>
      </c>
      <c r="E375" s="128">
        <v>91917</v>
      </c>
      <c r="F375" s="132" t="s">
        <v>690</v>
      </c>
      <c r="G375" s="128" t="s">
        <v>320</v>
      </c>
      <c r="H375" s="128">
        <v>2</v>
      </c>
      <c r="I375" s="129">
        <v>18.809999999999999</v>
      </c>
      <c r="J375" s="129">
        <f>I375*(1+BDI!$G$19)</f>
        <v>24.438340689840004</v>
      </c>
      <c r="K375" s="129">
        <f t="shared" si="108"/>
        <v>37.619999999999997</v>
      </c>
      <c r="L375" s="99">
        <f t="shared" si="109"/>
        <v>48.876681379680008</v>
      </c>
      <c r="N375" s="84"/>
      <c r="O375"/>
    </row>
    <row r="376" spans="2:15" s="1" customFormat="1" ht="30" x14ac:dyDescent="0.25">
      <c r="B376" s="98" t="s">
        <v>716</v>
      </c>
      <c r="C376" s="128" t="s">
        <v>33</v>
      </c>
      <c r="D376" s="128" t="s">
        <v>34</v>
      </c>
      <c r="E376" s="128">
        <v>95728</v>
      </c>
      <c r="F376" s="132" t="s">
        <v>717</v>
      </c>
      <c r="G376" s="128" t="s">
        <v>69</v>
      </c>
      <c r="H376" s="128">
        <v>53.9</v>
      </c>
      <c r="I376" s="129">
        <v>23.34</v>
      </c>
      <c r="J376" s="129">
        <f>I376*(1+BDI!$G$19)</f>
        <v>30.323810297760009</v>
      </c>
      <c r="K376" s="129">
        <f t="shared" si="108"/>
        <v>1258.0260000000001</v>
      </c>
      <c r="L376" s="99">
        <f t="shared" si="109"/>
        <v>1634.4533750492644</v>
      </c>
      <c r="N376" s="84"/>
      <c r="O376"/>
    </row>
    <row r="377" spans="2:15" s="1" customFormat="1" ht="30" x14ac:dyDescent="0.25">
      <c r="B377" s="98" t="s">
        <v>718</v>
      </c>
      <c r="C377" s="128" t="s">
        <v>33</v>
      </c>
      <c r="D377" s="128" t="s">
        <v>34</v>
      </c>
      <c r="E377" s="128">
        <v>93008</v>
      </c>
      <c r="F377" s="132" t="s">
        <v>719</v>
      </c>
      <c r="G377" s="128" t="s">
        <v>69</v>
      </c>
      <c r="H377" s="128">
        <v>3.9</v>
      </c>
      <c r="I377" s="129">
        <v>15.59</v>
      </c>
      <c r="J377" s="129">
        <f>I377*(1+BDI!$G$19)</f>
        <v>20.254850151760007</v>
      </c>
      <c r="K377" s="129">
        <f t="shared" si="108"/>
        <v>60.800999999999995</v>
      </c>
      <c r="L377" s="99">
        <f t="shared" si="109"/>
        <v>78.993915591864024</v>
      </c>
      <c r="N377" s="84"/>
      <c r="O377"/>
    </row>
    <row r="378" spans="2:15" s="1" customFormat="1" ht="30" x14ac:dyDescent="0.25">
      <c r="B378" s="98" t="s">
        <v>720</v>
      </c>
      <c r="C378" s="128" t="s">
        <v>33</v>
      </c>
      <c r="D378" s="128" t="s">
        <v>34</v>
      </c>
      <c r="E378" s="128">
        <v>91873</v>
      </c>
      <c r="F378" s="132" t="s">
        <v>721</v>
      </c>
      <c r="G378" s="128" t="s">
        <v>69</v>
      </c>
      <c r="H378" s="128">
        <v>31.6</v>
      </c>
      <c r="I378" s="129">
        <v>19.329999999999998</v>
      </c>
      <c r="J378" s="129">
        <f>I378*(1+BDI!$G$19)</f>
        <v>25.113935435120005</v>
      </c>
      <c r="K378" s="129">
        <f t="shared" si="108"/>
        <v>610.82799999999997</v>
      </c>
      <c r="L378" s="99">
        <f t="shared" si="109"/>
        <v>793.60035974979223</v>
      </c>
      <c r="N378" s="84"/>
      <c r="O378"/>
    </row>
    <row r="379" spans="2:15" s="1" customFormat="1" ht="30" x14ac:dyDescent="0.25">
      <c r="B379" s="98" t="s">
        <v>722</v>
      </c>
      <c r="C379" s="128" t="s">
        <v>33</v>
      </c>
      <c r="D379" s="128" t="s">
        <v>34</v>
      </c>
      <c r="E379" s="128">
        <v>93009</v>
      </c>
      <c r="F379" s="132" t="s">
        <v>723</v>
      </c>
      <c r="G379" s="128" t="s">
        <v>69</v>
      </c>
      <c r="H379" s="128">
        <v>5.3</v>
      </c>
      <c r="I379" s="129">
        <v>22.78</v>
      </c>
      <c r="J379" s="129">
        <f>I379*(1+BDI!$G$19)</f>
        <v>29.596246725920011</v>
      </c>
      <c r="K379" s="129">
        <f t="shared" si="108"/>
        <v>120.73400000000001</v>
      </c>
      <c r="L379" s="99">
        <f t="shared" si="109"/>
        <v>156.86010764737605</v>
      </c>
      <c r="N379" s="84"/>
      <c r="O379"/>
    </row>
    <row r="380" spans="2:15" s="1" customFormat="1" ht="30" x14ac:dyDescent="0.25">
      <c r="B380" s="98" t="s">
        <v>724</v>
      </c>
      <c r="C380" s="128" t="s">
        <v>33</v>
      </c>
      <c r="D380" s="128" t="s">
        <v>34</v>
      </c>
      <c r="E380" s="128">
        <v>91884</v>
      </c>
      <c r="F380" s="132" t="s">
        <v>725</v>
      </c>
      <c r="G380" s="128" t="s">
        <v>320</v>
      </c>
      <c r="H380" s="128">
        <v>83.2</v>
      </c>
      <c r="I380" s="129">
        <v>10.51</v>
      </c>
      <c r="J380" s="129">
        <f>I380*(1+BDI!$G$19)</f>
        <v>13.654809178640004</v>
      </c>
      <c r="K380" s="129">
        <f t="shared" si="108"/>
        <v>874.43200000000002</v>
      </c>
      <c r="L380" s="99">
        <f t="shared" si="109"/>
        <v>1136.0801236628483</v>
      </c>
      <c r="N380" s="84"/>
      <c r="O380"/>
    </row>
    <row r="381" spans="2:15" s="1" customFormat="1" x14ac:dyDescent="0.25">
      <c r="B381" s="98" t="s">
        <v>726</v>
      </c>
      <c r="C381" s="136" t="s">
        <v>33</v>
      </c>
      <c r="D381" s="136" t="s">
        <v>38</v>
      </c>
      <c r="E381" s="136" t="s">
        <v>727</v>
      </c>
      <c r="F381" s="135" t="s">
        <v>728</v>
      </c>
      <c r="G381" s="136" t="s">
        <v>69</v>
      </c>
      <c r="H381" s="136">
        <v>32.4</v>
      </c>
      <c r="I381" s="137">
        <v>40.76</v>
      </c>
      <c r="J381" s="137">
        <f>I381*(1+BDI!$G$19)</f>
        <v>52.95623426464001</v>
      </c>
      <c r="K381" s="137">
        <f t="shared" si="108"/>
        <v>1320.6239999999998</v>
      </c>
      <c r="L381" s="138">
        <f t="shared" si="109"/>
        <v>1715.7819901743362</v>
      </c>
      <c r="N381" s="84"/>
      <c r="O381"/>
    </row>
    <row r="382" spans="2:15" s="1" customFormat="1" x14ac:dyDescent="0.25">
      <c r="B382" s="98" t="s">
        <v>729</v>
      </c>
      <c r="C382" s="136" t="s">
        <v>48</v>
      </c>
      <c r="D382" s="136" t="s">
        <v>49</v>
      </c>
      <c r="E382" s="136" t="s">
        <v>1029</v>
      </c>
      <c r="F382" s="135" t="s">
        <v>1024</v>
      </c>
      <c r="G382" s="136" t="s">
        <v>336</v>
      </c>
      <c r="H382" s="136">
        <v>14</v>
      </c>
      <c r="I382" s="137">
        <f>142.89+25</f>
        <v>167.89</v>
      </c>
      <c r="J382" s="137">
        <f>I382*(1+BDI!$G$19)</f>
        <v>218.12615727896005</v>
      </c>
      <c r="K382" s="137">
        <f t="shared" si="108"/>
        <v>2350.46</v>
      </c>
      <c r="L382" s="138">
        <f t="shared" si="109"/>
        <v>3053.7662019054405</v>
      </c>
      <c r="N382" s="84"/>
      <c r="O382"/>
    </row>
    <row r="383" spans="2:15" s="1" customFormat="1" x14ac:dyDescent="0.25">
      <c r="B383" s="98" t="s">
        <v>730</v>
      </c>
      <c r="C383" s="136" t="s">
        <v>48</v>
      </c>
      <c r="D383" s="136" t="s">
        <v>49</v>
      </c>
      <c r="E383" s="136" t="s">
        <v>1029</v>
      </c>
      <c r="F383" s="135" t="s">
        <v>1025</v>
      </c>
      <c r="G383" s="136" t="s">
        <v>336</v>
      </c>
      <c r="H383" s="136">
        <f>18+6</f>
        <v>24</v>
      </c>
      <c r="I383" s="137">
        <f>302.25+25</f>
        <v>327.25</v>
      </c>
      <c r="J383" s="137">
        <f>I383*(1+BDI!$G$19)</f>
        <v>425.16996229400013</v>
      </c>
      <c r="K383" s="137">
        <f t="shared" ref="K383" si="110">H383*I383</f>
        <v>7854</v>
      </c>
      <c r="L383" s="138">
        <f t="shared" ref="L383" si="111">J383*H383</f>
        <v>10204.079095056004</v>
      </c>
      <c r="N383" s="84"/>
      <c r="O383"/>
    </row>
    <row r="384" spans="2:15" s="1" customFormat="1" x14ac:dyDescent="0.25">
      <c r="B384" s="98" t="s">
        <v>732</v>
      </c>
      <c r="C384" s="136" t="s">
        <v>48</v>
      </c>
      <c r="D384" s="136" t="s">
        <v>49</v>
      </c>
      <c r="E384" s="136" t="s">
        <v>1029</v>
      </c>
      <c r="F384" s="135" t="s">
        <v>1026</v>
      </c>
      <c r="G384" s="136" t="s">
        <v>336</v>
      </c>
      <c r="H384" s="136">
        <v>14</v>
      </c>
      <c r="I384" s="137">
        <f>109.52+25</f>
        <v>134.51999999999998</v>
      </c>
      <c r="J384" s="137">
        <f>I384*(1+BDI!$G$19)</f>
        <v>174.77116372128003</v>
      </c>
      <c r="K384" s="137">
        <f t="shared" ref="K384" si="112">H384*I384</f>
        <v>1883.2799999999997</v>
      </c>
      <c r="L384" s="138">
        <f t="shared" ref="L384" si="113">J384*H384</f>
        <v>2446.7962920979203</v>
      </c>
      <c r="N384" s="84"/>
      <c r="O384"/>
    </row>
    <row r="385" spans="2:15" s="1" customFormat="1" ht="45" customHeight="1" x14ac:dyDescent="0.25">
      <c r="B385" s="98" t="s">
        <v>735</v>
      </c>
      <c r="C385" s="136" t="s">
        <v>48</v>
      </c>
      <c r="D385" s="136" t="s">
        <v>38</v>
      </c>
      <c r="E385" s="136">
        <v>71696</v>
      </c>
      <c r="F385" s="135" t="s">
        <v>1037</v>
      </c>
      <c r="G385" s="136" t="s">
        <v>336</v>
      </c>
      <c r="H385" s="136">
        <v>12</v>
      </c>
      <c r="I385" s="137">
        <f>913.69+12+14.06</f>
        <v>939.75</v>
      </c>
      <c r="J385" s="137">
        <f>I385*(1+BDI!$G$19)</f>
        <v>1220.9426189940004</v>
      </c>
      <c r="K385" s="137">
        <f t="shared" ref="K385" si="114">H385*I385</f>
        <v>11277</v>
      </c>
      <c r="L385" s="138">
        <f t="shared" ref="L385" si="115">J385*H385</f>
        <v>14651.311427928005</v>
      </c>
      <c r="N385" s="84"/>
      <c r="O385"/>
    </row>
    <row r="386" spans="2:15" s="1" customFormat="1" ht="30" x14ac:dyDescent="0.25">
      <c r="B386" s="98" t="s">
        <v>737</v>
      </c>
      <c r="C386" s="136" t="s">
        <v>48</v>
      </c>
      <c r="D386" s="136" t="s">
        <v>38</v>
      </c>
      <c r="E386" s="136">
        <v>71696</v>
      </c>
      <c r="F386" s="135" t="s">
        <v>1032</v>
      </c>
      <c r="G386" s="136" t="s">
        <v>336</v>
      </c>
      <c r="H386" s="136">
        <v>4</v>
      </c>
      <c r="I386" s="137">
        <v>1583.52</v>
      </c>
      <c r="J386" s="137">
        <f>I386*(1+BDI!$G$19)</f>
        <v>2057.3419058572804</v>
      </c>
      <c r="K386" s="137">
        <f t="shared" ref="K386" si="116">H386*I386</f>
        <v>6334.08</v>
      </c>
      <c r="L386" s="138">
        <f t="shared" ref="L386" si="117">J386*H386</f>
        <v>8229.3676234291215</v>
      </c>
      <c r="N386" s="84"/>
      <c r="O386"/>
    </row>
    <row r="387" spans="2:15" s="1" customFormat="1" x14ac:dyDescent="0.25">
      <c r="B387" s="98" t="s">
        <v>739</v>
      </c>
      <c r="C387" s="136" t="s">
        <v>48</v>
      </c>
      <c r="D387" s="136" t="s">
        <v>38</v>
      </c>
      <c r="E387" s="136">
        <v>70534</v>
      </c>
      <c r="F387" s="135" t="s">
        <v>1034</v>
      </c>
      <c r="G387" s="136" t="s">
        <v>274</v>
      </c>
      <c r="H387" s="136">
        <v>200</v>
      </c>
      <c r="I387" s="137">
        <v>25.25</v>
      </c>
      <c r="J387" s="137">
        <f>I387*(1+BDI!$G$19)</f>
        <v>32.805321766000006</v>
      </c>
      <c r="K387" s="137">
        <f t="shared" ref="K387" si="118">H387*I387</f>
        <v>5050</v>
      </c>
      <c r="L387" s="138">
        <f t="shared" ref="L387" si="119">J387*H387</f>
        <v>6561.0643532000013</v>
      </c>
      <c r="N387" s="84"/>
      <c r="O387"/>
    </row>
    <row r="388" spans="2:15" s="1" customFormat="1" x14ac:dyDescent="0.25">
      <c r="B388" s="98" t="s">
        <v>740</v>
      </c>
      <c r="C388" s="136" t="s">
        <v>48</v>
      </c>
      <c r="D388" s="136" t="s">
        <v>38</v>
      </c>
      <c r="E388" s="136">
        <v>71195</v>
      </c>
      <c r="F388" s="135" t="s">
        <v>1036</v>
      </c>
      <c r="G388" s="136" t="s">
        <v>274</v>
      </c>
      <c r="H388" s="136">
        <v>200</v>
      </c>
      <c r="I388" s="137">
        <v>10.050000000000001</v>
      </c>
      <c r="J388" s="137">
        <f>I388*(1+BDI!$G$19)</f>
        <v>13.057167673200004</v>
      </c>
      <c r="K388" s="137">
        <f t="shared" ref="K388" si="120">H388*I388</f>
        <v>2010.0000000000002</v>
      </c>
      <c r="L388" s="138">
        <f t="shared" ref="L388" si="121">J388*H388</f>
        <v>2611.4335346400007</v>
      </c>
      <c r="N388" s="84"/>
      <c r="O388"/>
    </row>
    <row r="389" spans="2:15" s="1" customFormat="1" ht="30" x14ac:dyDescent="0.25">
      <c r="B389" s="98" t="s">
        <v>1008</v>
      </c>
      <c r="C389" s="136" t="s">
        <v>33</v>
      </c>
      <c r="D389" s="136" t="s">
        <v>38</v>
      </c>
      <c r="E389" s="136" t="s">
        <v>731</v>
      </c>
      <c r="F389" s="135" t="s">
        <v>1012</v>
      </c>
      <c r="G389" s="136" t="s">
        <v>545</v>
      </c>
      <c r="H389" s="136">
        <v>1</v>
      </c>
      <c r="I389" s="137">
        <v>2086.16</v>
      </c>
      <c r="J389" s="137">
        <f>I389*(1+BDI!$G$19)</f>
        <v>2710.3821804102404</v>
      </c>
      <c r="K389" s="137">
        <f t="shared" ref="K389:K395" si="122">H389*I389</f>
        <v>2086.16</v>
      </c>
      <c r="L389" s="138">
        <f t="shared" ref="L389:L395" si="123">J389*H389</f>
        <v>2710.3821804102404</v>
      </c>
      <c r="N389" s="84"/>
      <c r="O389"/>
    </row>
    <row r="390" spans="2:15" s="1" customFormat="1" x14ac:dyDescent="0.25">
      <c r="B390" s="98" t="s">
        <v>1014</v>
      </c>
      <c r="C390" s="128" t="s">
        <v>33</v>
      </c>
      <c r="D390" s="128" t="s">
        <v>38</v>
      </c>
      <c r="E390" s="128" t="s">
        <v>733</v>
      </c>
      <c r="F390" s="132" t="s">
        <v>734</v>
      </c>
      <c r="G390" s="128" t="s">
        <v>336</v>
      </c>
      <c r="H390" s="128">
        <v>4</v>
      </c>
      <c r="I390" s="129">
        <v>209.37</v>
      </c>
      <c r="J390" s="129">
        <f>I390*(1+BDI!$G$19)</f>
        <v>272.01783042168006</v>
      </c>
      <c r="K390" s="129">
        <f t="shared" si="122"/>
        <v>837.48</v>
      </c>
      <c r="L390" s="99">
        <f t="shared" si="123"/>
        <v>1088.0713216867202</v>
      </c>
      <c r="N390" s="84"/>
      <c r="O390"/>
    </row>
    <row r="391" spans="2:15" s="1" customFormat="1" x14ac:dyDescent="0.25">
      <c r="B391" s="98" t="s">
        <v>1015</v>
      </c>
      <c r="C391" s="128" t="s">
        <v>33</v>
      </c>
      <c r="D391" s="128" t="s">
        <v>38</v>
      </c>
      <c r="E391" s="128">
        <v>71455</v>
      </c>
      <c r="F391" s="132" t="s">
        <v>736</v>
      </c>
      <c r="G391" s="128" t="s">
        <v>336</v>
      </c>
      <c r="H391" s="128">
        <v>3</v>
      </c>
      <c r="I391" s="129">
        <v>184.07</v>
      </c>
      <c r="J391" s="129">
        <f>I391*(1+BDI!$G$19)</f>
        <v>239.14754762248006</v>
      </c>
      <c r="K391" s="129">
        <f t="shared" ref="K391" si="124">H391*I391</f>
        <v>552.21</v>
      </c>
      <c r="L391" s="99">
        <f t="shared" ref="L391" si="125">J391*H391</f>
        <v>717.44264286744021</v>
      </c>
      <c r="N391" s="84"/>
      <c r="O391"/>
    </row>
    <row r="392" spans="2:15" s="1" customFormat="1" x14ac:dyDescent="0.25">
      <c r="B392" s="98" t="s">
        <v>1027</v>
      </c>
      <c r="C392" s="128" t="s">
        <v>33</v>
      </c>
      <c r="D392" s="128" t="s">
        <v>38</v>
      </c>
      <c r="E392" s="128">
        <v>71452</v>
      </c>
      <c r="F392" s="132" t="s">
        <v>1013</v>
      </c>
      <c r="G392" s="128" t="s">
        <v>336</v>
      </c>
      <c r="H392" s="128">
        <v>1</v>
      </c>
      <c r="I392" s="129">
        <v>180.92</v>
      </c>
      <c r="J392" s="129">
        <f>I392*(1+BDI!$G$19)</f>
        <v>235.05500253088005</v>
      </c>
      <c r="K392" s="129">
        <f t="shared" si="122"/>
        <v>180.92</v>
      </c>
      <c r="L392" s="99">
        <f t="shared" si="123"/>
        <v>235.05500253088005</v>
      </c>
      <c r="N392" s="84"/>
      <c r="O392"/>
    </row>
    <row r="393" spans="2:15" s="1" customFormat="1" x14ac:dyDescent="0.25">
      <c r="B393" s="98" t="s">
        <v>1028</v>
      </c>
      <c r="C393" s="128" t="s">
        <v>48</v>
      </c>
      <c r="D393" s="128" t="s">
        <v>49</v>
      </c>
      <c r="E393" s="128" t="s">
        <v>738</v>
      </c>
      <c r="F393" s="132" t="s">
        <v>1011</v>
      </c>
      <c r="G393" s="128" t="s">
        <v>320</v>
      </c>
      <c r="H393" s="128">
        <v>1</v>
      </c>
      <c r="I393" s="129">
        <v>1451.11</v>
      </c>
      <c r="J393" s="129">
        <f>I393*(1+BDI!$G$19)</f>
        <v>1885.3120977370404</v>
      </c>
      <c r="K393" s="129">
        <f t="shared" si="122"/>
        <v>1451.11</v>
      </c>
      <c r="L393" s="99">
        <f t="shared" si="123"/>
        <v>1885.3120977370404</v>
      </c>
      <c r="N393" s="84"/>
      <c r="O393"/>
    </row>
    <row r="394" spans="2:15" s="1" customFormat="1" ht="45" x14ac:dyDescent="0.25">
      <c r="B394" s="98" t="s">
        <v>1030</v>
      </c>
      <c r="C394" s="128" t="s">
        <v>33</v>
      </c>
      <c r="D394" s="128" t="s">
        <v>34</v>
      </c>
      <c r="E394" s="128">
        <v>92984</v>
      </c>
      <c r="F394" s="132" t="s">
        <v>1016</v>
      </c>
      <c r="G394" s="128" t="s">
        <v>69</v>
      </c>
      <c r="H394" s="128">
        <v>488</v>
      </c>
      <c r="I394" s="129">
        <v>28.98</v>
      </c>
      <c r="J394" s="129">
        <f>I394*(1+BDI!$G$19)</f>
        <v>37.651414842720008</v>
      </c>
      <c r="K394" s="129">
        <f t="shared" si="122"/>
        <v>14142.24</v>
      </c>
      <c r="L394" s="99">
        <f t="shared" si="123"/>
        <v>18373.890443247365</v>
      </c>
      <c r="N394" s="84"/>
      <c r="O394"/>
    </row>
    <row r="395" spans="2:15" s="1" customFormat="1" x14ac:dyDescent="0.25">
      <c r="B395" s="98" t="s">
        <v>1031</v>
      </c>
      <c r="C395" s="128" t="s">
        <v>33</v>
      </c>
      <c r="D395" s="128" t="s">
        <v>38</v>
      </c>
      <c r="E395" s="128" t="s">
        <v>741</v>
      </c>
      <c r="F395" s="132" t="s">
        <v>742</v>
      </c>
      <c r="G395" s="128" t="s">
        <v>69</v>
      </c>
      <c r="H395" s="128">
        <v>240</v>
      </c>
      <c r="I395" s="129">
        <v>36.35</v>
      </c>
      <c r="J395" s="129">
        <f>I395*(1+BDI!$G$19)</f>
        <v>47.226671136400014</v>
      </c>
      <c r="K395" s="129">
        <f t="shared" si="122"/>
        <v>8724</v>
      </c>
      <c r="L395" s="99">
        <f t="shared" si="123"/>
        <v>11334.401072736004</v>
      </c>
      <c r="N395" s="84"/>
      <c r="O395"/>
    </row>
    <row r="396" spans="2:15" s="1" customFormat="1" ht="45" x14ac:dyDescent="0.25">
      <c r="B396" s="98" t="s">
        <v>1033</v>
      </c>
      <c r="C396" s="128" t="s">
        <v>33</v>
      </c>
      <c r="D396" s="128" t="s">
        <v>34</v>
      </c>
      <c r="E396" s="128">
        <v>101898</v>
      </c>
      <c r="F396" s="132" t="s">
        <v>1010</v>
      </c>
      <c r="G396" s="128" t="s">
        <v>545</v>
      </c>
      <c r="H396" s="128">
        <v>1</v>
      </c>
      <c r="I396" s="129">
        <v>1300.5899999999999</v>
      </c>
      <c r="J396" s="129">
        <f>I396*(1+BDI!$G$19)</f>
        <v>1689.7534033917605</v>
      </c>
      <c r="K396" s="129">
        <f t="shared" ref="K396" si="126">H396*I396</f>
        <v>1300.5899999999999</v>
      </c>
      <c r="L396" s="99">
        <f t="shared" ref="L396" si="127">J396*H396</f>
        <v>1689.7534033917605</v>
      </c>
      <c r="N396" s="84"/>
      <c r="O396"/>
    </row>
    <row r="397" spans="2:15" s="1" customFormat="1" ht="30" x14ac:dyDescent="0.25">
      <c r="B397" s="98" t="s">
        <v>1035</v>
      </c>
      <c r="C397" s="128" t="s">
        <v>33</v>
      </c>
      <c r="D397" s="128" t="s">
        <v>34</v>
      </c>
      <c r="E397" s="128">
        <v>101895</v>
      </c>
      <c r="F397" s="132" t="s">
        <v>1009</v>
      </c>
      <c r="G397" s="128" t="s">
        <v>545</v>
      </c>
      <c r="H397" s="128">
        <v>1</v>
      </c>
      <c r="I397" s="129">
        <v>415.11</v>
      </c>
      <c r="J397" s="129">
        <f>I397*(1+BDI!$G$19)</f>
        <v>539.31948983304017</v>
      </c>
      <c r="K397" s="129">
        <f t="shared" ref="K397" si="128">H397*I397</f>
        <v>415.11</v>
      </c>
      <c r="L397" s="99">
        <f t="shared" ref="L397" si="129">J397*H397</f>
        <v>539.31948983304017</v>
      </c>
      <c r="N397" s="84"/>
      <c r="O397"/>
    </row>
    <row r="398" spans="2:15" s="1" customFormat="1" x14ac:dyDescent="0.25">
      <c r="B398" s="98"/>
      <c r="C398" s="128"/>
      <c r="D398" s="128"/>
      <c r="E398" s="128"/>
      <c r="F398" s="132"/>
      <c r="G398" s="128"/>
      <c r="H398" s="128"/>
      <c r="I398" s="129"/>
      <c r="J398" s="129"/>
      <c r="K398" s="129"/>
      <c r="L398" s="99"/>
      <c r="N398" s="84"/>
      <c r="O398"/>
    </row>
    <row r="399" spans="2:15" s="1" customFormat="1" ht="15.75" x14ac:dyDescent="0.25">
      <c r="B399" s="106" t="s">
        <v>743</v>
      </c>
      <c r="C399" s="130"/>
      <c r="D399" s="130"/>
      <c r="E399" s="130"/>
      <c r="F399" s="131" t="s">
        <v>744</v>
      </c>
      <c r="G399" s="140"/>
      <c r="H399" s="140"/>
      <c r="I399" s="141"/>
      <c r="J399" s="141"/>
      <c r="K399" s="141"/>
      <c r="L399" s="107">
        <f>SUM(L400:L463)</f>
        <v>37345.551794312873</v>
      </c>
      <c r="N399" s="84"/>
      <c r="O399"/>
    </row>
    <row r="400" spans="2:15" s="1" customFormat="1" x14ac:dyDescent="0.25">
      <c r="B400" s="98"/>
      <c r="C400" s="128"/>
      <c r="D400" s="128"/>
      <c r="E400" s="128"/>
      <c r="F400" s="132"/>
      <c r="G400" s="128"/>
      <c r="H400" s="128"/>
      <c r="I400" s="129"/>
      <c r="J400" s="129"/>
      <c r="K400" s="129"/>
      <c r="L400" s="99"/>
      <c r="N400" s="84"/>
      <c r="O400"/>
    </row>
    <row r="401" spans="2:15" s="1" customFormat="1" ht="30" x14ac:dyDescent="0.25">
      <c r="B401" s="98" t="s">
        <v>745</v>
      </c>
      <c r="C401" s="128" t="s">
        <v>33</v>
      </c>
      <c r="D401" s="128" t="s">
        <v>34</v>
      </c>
      <c r="E401" s="128">
        <v>91940</v>
      </c>
      <c r="F401" s="132" t="s">
        <v>552</v>
      </c>
      <c r="G401" s="128" t="s">
        <v>320</v>
      </c>
      <c r="H401" s="128">
        <v>15</v>
      </c>
      <c r="I401" s="129">
        <v>16.5</v>
      </c>
      <c r="J401" s="129">
        <f>I401*(1+BDI!$G$19)</f>
        <v>21.437140956000007</v>
      </c>
      <c r="K401" s="129">
        <f t="shared" ref="K401" si="130">H401*I401</f>
        <v>247.5</v>
      </c>
      <c r="L401" s="99">
        <f t="shared" ref="L401" si="131">J401*H401</f>
        <v>321.55711434000011</v>
      </c>
      <c r="N401" s="84"/>
      <c r="O401"/>
    </row>
    <row r="402" spans="2:15" s="1" customFormat="1" x14ac:dyDescent="0.25">
      <c r="B402" s="98" t="s">
        <v>746</v>
      </c>
      <c r="C402" s="128" t="s">
        <v>33</v>
      </c>
      <c r="D402" s="128" t="s">
        <v>34</v>
      </c>
      <c r="E402" s="128">
        <v>98301</v>
      </c>
      <c r="F402" s="132" t="s">
        <v>747</v>
      </c>
      <c r="G402" s="128" t="s">
        <v>320</v>
      </c>
      <c r="H402" s="128">
        <v>1</v>
      </c>
      <c r="I402" s="129">
        <v>636.69000000000005</v>
      </c>
      <c r="J402" s="129">
        <f>I402*(1+BDI!$G$19)</f>
        <v>827.20080456216033</v>
      </c>
      <c r="K402" s="129">
        <f t="shared" ref="K402:K463" si="132">H402*I402</f>
        <v>636.69000000000005</v>
      </c>
      <c r="L402" s="99">
        <f t="shared" ref="L402:L463" si="133">J402*H402</f>
        <v>827.20080456216033</v>
      </c>
      <c r="N402" s="84"/>
      <c r="O402"/>
    </row>
    <row r="403" spans="2:15" s="1" customFormat="1" ht="30" x14ac:dyDescent="0.25">
      <c r="B403" s="98" t="s">
        <v>748</v>
      </c>
      <c r="C403" s="128" t="s">
        <v>33</v>
      </c>
      <c r="D403" s="128" t="s">
        <v>34</v>
      </c>
      <c r="E403" s="128">
        <v>91943</v>
      </c>
      <c r="F403" s="132" t="s">
        <v>581</v>
      </c>
      <c r="G403" s="128" t="s">
        <v>320</v>
      </c>
      <c r="H403" s="128">
        <v>3</v>
      </c>
      <c r="I403" s="129">
        <v>18.61</v>
      </c>
      <c r="J403" s="129">
        <f>I403*(1+BDI!$G$19)</f>
        <v>24.178496557040006</v>
      </c>
      <c r="K403" s="129">
        <f t="shared" si="132"/>
        <v>55.83</v>
      </c>
      <c r="L403" s="99">
        <f t="shared" si="133"/>
        <v>72.535489671120018</v>
      </c>
      <c r="N403" s="84"/>
      <c r="O403"/>
    </row>
    <row r="404" spans="2:15" s="1" customFormat="1" ht="30" x14ac:dyDescent="0.25">
      <c r="B404" s="98" t="s">
        <v>749</v>
      </c>
      <c r="C404" s="128" t="s">
        <v>33</v>
      </c>
      <c r="D404" s="128" t="s">
        <v>34</v>
      </c>
      <c r="E404" s="128">
        <v>91936</v>
      </c>
      <c r="F404" s="132" t="s">
        <v>750</v>
      </c>
      <c r="G404" s="128" t="s">
        <v>320</v>
      </c>
      <c r="H404" s="128">
        <v>6</v>
      </c>
      <c r="I404" s="129">
        <v>14.7</v>
      </c>
      <c r="J404" s="129">
        <f>I404*(1+BDI!$G$19)</f>
        <v>19.098543760800005</v>
      </c>
      <c r="K404" s="129">
        <f t="shared" si="132"/>
        <v>88.199999999999989</v>
      </c>
      <c r="L404" s="99">
        <f t="shared" si="133"/>
        <v>114.59126256480003</v>
      </c>
      <c r="N404" s="84"/>
      <c r="O404"/>
    </row>
    <row r="405" spans="2:15" s="1" customFormat="1" x14ac:dyDescent="0.25">
      <c r="B405" s="98" t="s">
        <v>751</v>
      </c>
      <c r="C405" s="128" t="s">
        <v>33</v>
      </c>
      <c r="D405" s="128" t="s">
        <v>38</v>
      </c>
      <c r="E405" s="128" t="s">
        <v>752</v>
      </c>
      <c r="F405" s="132" t="s">
        <v>753</v>
      </c>
      <c r="G405" s="128" t="s">
        <v>69</v>
      </c>
      <c r="H405" s="128">
        <v>478.3</v>
      </c>
      <c r="I405" s="129">
        <v>5.4</v>
      </c>
      <c r="J405" s="129">
        <f>I405*(1+BDI!$G$19)</f>
        <v>7.0157915856000024</v>
      </c>
      <c r="K405" s="129">
        <f t="shared" si="132"/>
        <v>2582.8200000000002</v>
      </c>
      <c r="L405" s="99">
        <f t="shared" si="133"/>
        <v>3355.6531153924811</v>
      </c>
      <c r="N405" s="84"/>
      <c r="O405"/>
    </row>
    <row r="406" spans="2:15" s="1" customFormat="1" x14ac:dyDescent="0.25">
      <c r="B406" s="98" t="s">
        <v>754</v>
      </c>
      <c r="C406" s="128" t="s">
        <v>33</v>
      </c>
      <c r="D406" s="128" t="s">
        <v>34</v>
      </c>
      <c r="E406" s="128">
        <v>98307</v>
      </c>
      <c r="F406" s="132" t="s">
        <v>755</v>
      </c>
      <c r="G406" s="128" t="s">
        <v>320</v>
      </c>
      <c r="H406" s="128">
        <v>4</v>
      </c>
      <c r="I406" s="129">
        <v>42.38</v>
      </c>
      <c r="J406" s="129">
        <f>I406*(1+BDI!$G$19)</f>
        <v>55.060971740320021</v>
      </c>
      <c r="K406" s="129">
        <f t="shared" si="132"/>
        <v>169.52</v>
      </c>
      <c r="L406" s="99">
        <f t="shared" si="133"/>
        <v>220.24388696128008</v>
      </c>
      <c r="N406" s="84"/>
      <c r="O406"/>
    </row>
    <row r="407" spans="2:15" s="1" customFormat="1" x14ac:dyDescent="0.25">
      <c r="B407" s="98" t="s">
        <v>756</v>
      </c>
      <c r="C407" s="128" t="s">
        <v>33</v>
      </c>
      <c r="D407" s="128" t="s">
        <v>38</v>
      </c>
      <c r="E407" s="128" t="s">
        <v>757</v>
      </c>
      <c r="F407" s="132" t="s">
        <v>758</v>
      </c>
      <c r="G407" s="128" t="s">
        <v>336</v>
      </c>
      <c r="H407" s="128">
        <v>7</v>
      </c>
      <c r="I407" s="129">
        <v>3.47</v>
      </c>
      <c r="J407" s="129">
        <f>I407*(1+BDI!$G$19)</f>
        <v>4.5082957040800018</v>
      </c>
      <c r="K407" s="129">
        <f t="shared" si="132"/>
        <v>24.290000000000003</v>
      </c>
      <c r="L407" s="99">
        <f t="shared" si="133"/>
        <v>31.558069928560013</v>
      </c>
      <c r="N407" s="84"/>
      <c r="O407"/>
    </row>
    <row r="408" spans="2:15" s="1" customFormat="1" x14ac:dyDescent="0.25">
      <c r="B408" s="98" t="s">
        <v>759</v>
      </c>
      <c r="C408" s="128" t="s">
        <v>33</v>
      </c>
      <c r="D408" s="128" t="s">
        <v>38</v>
      </c>
      <c r="E408" s="128" t="s">
        <v>760</v>
      </c>
      <c r="F408" s="132" t="s">
        <v>761</v>
      </c>
      <c r="G408" s="128" t="s">
        <v>336</v>
      </c>
      <c r="H408" s="128">
        <v>3</v>
      </c>
      <c r="I408" s="129">
        <v>3.49</v>
      </c>
      <c r="J408" s="129">
        <f>I408*(1+BDI!$G$19)</f>
        <v>4.5342801173600016</v>
      </c>
      <c r="K408" s="129">
        <f t="shared" si="132"/>
        <v>10.47</v>
      </c>
      <c r="L408" s="99">
        <f t="shared" si="133"/>
        <v>13.602840352080005</v>
      </c>
      <c r="N408" s="84"/>
      <c r="O408"/>
    </row>
    <row r="409" spans="2:15" s="1" customFormat="1" x14ac:dyDescent="0.25">
      <c r="B409" s="98" t="s">
        <v>762</v>
      </c>
      <c r="C409" s="128" t="s">
        <v>48</v>
      </c>
      <c r="D409" s="128" t="s">
        <v>34</v>
      </c>
      <c r="E409" s="128">
        <v>1904</v>
      </c>
      <c r="F409" s="132" t="s">
        <v>763</v>
      </c>
      <c r="G409" s="128" t="s">
        <v>320</v>
      </c>
      <c r="H409" s="128">
        <v>3</v>
      </c>
      <c r="I409" s="129">
        <v>0.56000000000000005</v>
      </c>
      <c r="J409" s="129">
        <f>I409*(1+BDI!$G$19)</f>
        <v>0.72756357184000031</v>
      </c>
      <c r="K409" s="129">
        <f t="shared" si="132"/>
        <v>1.6800000000000002</v>
      </c>
      <c r="L409" s="99">
        <f t="shared" si="133"/>
        <v>2.182690715520001</v>
      </c>
      <c r="N409" s="84"/>
      <c r="O409"/>
    </row>
    <row r="410" spans="2:15" s="1" customFormat="1" ht="30" x14ac:dyDescent="0.25">
      <c r="B410" s="98" t="s">
        <v>764</v>
      </c>
      <c r="C410" s="128" t="s">
        <v>33</v>
      </c>
      <c r="D410" s="128" t="s">
        <v>34</v>
      </c>
      <c r="E410" s="128">
        <v>91880</v>
      </c>
      <c r="F410" s="132" t="s">
        <v>589</v>
      </c>
      <c r="G410" s="128" t="s">
        <v>320</v>
      </c>
      <c r="H410" s="128">
        <v>4</v>
      </c>
      <c r="I410" s="129">
        <v>7.5</v>
      </c>
      <c r="J410" s="129">
        <f>I410*(1+BDI!$G$19)</f>
        <v>9.7441549800000029</v>
      </c>
      <c r="K410" s="129">
        <f t="shared" si="132"/>
        <v>30</v>
      </c>
      <c r="L410" s="99">
        <f t="shared" si="133"/>
        <v>38.976619920000012</v>
      </c>
      <c r="N410" s="84"/>
      <c r="O410"/>
    </row>
    <row r="411" spans="2:15" s="1" customFormat="1" ht="30" x14ac:dyDescent="0.25">
      <c r="B411" s="98" t="s">
        <v>765</v>
      </c>
      <c r="C411" s="128" t="s">
        <v>48</v>
      </c>
      <c r="D411" s="128" t="s">
        <v>34</v>
      </c>
      <c r="E411" s="128">
        <v>11927</v>
      </c>
      <c r="F411" s="132" t="s">
        <v>766</v>
      </c>
      <c r="G411" s="128" t="s">
        <v>320</v>
      </c>
      <c r="H411" s="128">
        <v>2</v>
      </c>
      <c r="I411" s="129">
        <v>8.59</v>
      </c>
      <c r="J411" s="129">
        <f>I411*(1+BDI!$G$19)</f>
        <v>11.160305503760004</v>
      </c>
      <c r="K411" s="129">
        <f t="shared" si="132"/>
        <v>17.18</v>
      </c>
      <c r="L411" s="99">
        <f t="shared" si="133"/>
        <v>22.320611007520007</v>
      </c>
      <c r="N411" s="84"/>
      <c r="O411"/>
    </row>
    <row r="412" spans="2:15" s="1" customFormat="1" x14ac:dyDescent="0.25">
      <c r="B412" s="98" t="s">
        <v>767</v>
      </c>
      <c r="C412" s="128" t="s">
        <v>33</v>
      </c>
      <c r="D412" s="128" t="s">
        <v>38</v>
      </c>
      <c r="E412" s="128" t="s">
        <v>606</v>
      </c>
      <c r="F412" s="132" t="s">
        <v>607</v>
      </c>
      <c r="G412" s="128" t="s">
        <v>69</v>
      </c>
      <c r="H412" s="128">
        <v>31</v>
      </c>
      <c r="I412" s="129">
        <v>13.57</v>
      </c>
      <c r="J412" s="129">
        <f>I412*(1+BDI!$G$19)</f>
        <v>17.630424410480007</v>
      </c>
      <c r="K412" s="129">
        <f t="shared" si="132"/>
        <v>420.67</v>
      </c>
      <c r="L412" s="99">
        <f t="shared" si="133"/>
        <v>546.54315672488019</v>
      </c>
      <c r="N412" s="84"/>
      <c r="O412"/>
    </row>
    <row r="413" spans="2:15" s="1" customFormat="1" ht="30" x14ac:dyDescent="0.25">
      <c r="B413" s="98" t="s">
        <v>768</v>
      </c>
      <c r="C413" s="128" t="s">
        <v>48</v>
      </c>
      <c r="D413" s="128" t="s">
        <v>34</v>
      </c>
      <c r="E413" s="128">
        <v>14148</v>
      </c>
      <c r="F413" s="132" t="s">
        <v>769</v>
      </c>
      <c r="G413" s="128" t="s">
        <v>320</v>
      </c>
      <c r="H413" s="128">
        <v>223</v>
      </c>
      <c r="I413" s="129">
        <v>1.01</v>
      </c>
      <c r="J413" s="129">
        <f>I413*(1+BDI!$G$19)</f>
        <v>1.3122128706400005</v>
      </c>
      <c r="K413" s="129">
        <f t="shared" si="132"/>
        <v>225.23</v>
      </c>
      <c r="L413" s="99">
        <f t="shared" si="133"/>
        <v>292.62347015272013</v>
      </c>
      <c r="N413" s="84"/>
      <c r="O413"/>
    </row>
    <row r="414" spans="2:15" s="1" customFormat="1" x14ac:dyDescent="0.25">
      <c r="B414" s="98" t="s">
        <v>770</v>
      </c>
      <c r="C414" s="128" t="s">
        <v>33</v>
      </c>
      <c r="D414" s="128" t="s">
        <v>38</v>
      </c>
      <c r="E414" s="128" t="s">
        <v>771</v>
      </c>
      <c r="F414" s="132" t="s">
        <v>772</v>
      </c>
      <c r="G414" s="128" t="s">
        <v>336</v>
      </c>
      <c r="H414" s="128">
        <v>3</v>
      </c>
      <c r="I414" s="129">
        <v>59.09</v>
      </c>
      <c r="J414" s="129">
        <f>I414*(1+BDI!$G$19)</f>
        <v>76.770949035760026</v>
      </c>
      <c r="K414" s="129">
        <f t="shared" si="132"/>
        <v>177.27</v>
      </c>
      <c r="L414" s="99">
        <f t="shared" si="133"/>
        <v>230.31284710728008</v>
      </c>
      <c r="N414" s="84"/>
      <c r="O414"/>
    </row>
    <row r="415" spans="2:15" s="1" customFormat="1" x14ac:dyDescent="0.25">
      <c r="B415" s="98" t="s">
        <v>773</v>
      </c>
      <c r="C415" s="128" t="s">
        <v>48</v>
      </c>
      <c r="D415" s="128" t="s">
        <v>38</v>
      </c>
      <c r="E415" s="128">
        <v>3813</v>
      </c>
      <c r="F415" s="132" t="s">
        <v>598</v>
      </c>
      <c r="G415" s="128" t="s">
        <v>545</v>
      </c>
      <c r="H415" s="128">
        <v>223</v>
      </c>
      <c r="I415" s="129">
        <v>0.09</v>
      </c>
      <c r="J415" s="129">
        <f>I415*(1+BDI!$G$19)</f>
        <v>0.11692985976000003</v>
      </c>
      <c r="K415" s="129">
        <f t="shared" si="132"/>
        <v>20.07</v>
      </c>
      <c r="L415" s="99">
        <f t="shared" si="133"/>
        <v>26.075358726480008</v>
      </c>
      <c r="N415" s="84"/>
      <c r="O415"/>
    </row>
    <row r="416" spans="2:15" s="1" customFormat="1" x14ac:dyDescent="0.25">
      <c r="B416" s="98" t="s">
        <v>774</v>
      </c>
      <c r="C416" s="128" t="s">
        <v>48</v>
      </c>
      <c r="D416" s="128" t="s">
        <v>34</v>
      </c>
      <c r="E416" s="128">
        <v>4375</v>
      </c>
      <c r="F416" s="132" t="s">
        <v>560</v>
      </c>
      <c r="G416" s="128" t="s">
        <v>320</v>
      </c>
      <c r="H416" s="128">
        <v>31</v>
      </c>
      <c r="I416" s="129">
        <v>0.13</v>
      </c>
      <c r="J416" s="129">
        <f>I416*(1+BDI!$G$19)</f>
        <v>0.16889868632000005</v>
      </c>
      <c r="K416" s="129">
        <f t="shared" si="132"/>
        <v>4.03</v>
      </c>
      <c r="L416" s="99">
        <f t="shared" si="133"/>
        <v>5.2358592759200011</v>
      </c>
      <c r="N416" s="84"/>
      <c r="O416"/>
    </row>
    <row r="417" spans="2:15" s="1" customFormat="1" ht="30" x14ac:dyDescent="0.25">
      <c r="B417" s="98" t="s">
        <v>775</v>
      </c>
      <c r="C417" s="128" t="s">
        <v>48</v>
      </c>
      <c r="D417" s="128" t="s">
        <v>34</v>
      </c>
      <c r="E417" s="128">
        <v>39810</v>
      </c>
      <c r="F417" s="132" t="s">
        <v>776</v>
      </c>
      <c r="G417" s="128" t="s">
        <v>320</v>
      </c>
      <c r="H417" s="128">
        <v>2</v>
      </c>
      <c r="I417" s="129">
        <v>30.97</v>
      </c>
      <c r="J417" s="129">
        <f>I417*(1+BDI!$G$19)</f>
        <v>40.236863964080008</v>
      </c>
      <c r="K417" s="129">
        <f t="shared" si="132"/>
        <v>61.94</v>
      </c>
      <c r="L417" s="99">
        <f t="shared" si="133"/>
        <v>80.473727928160017</v>
      </c>
      <c r="N417" s="84"/>
      <c r="O417"/>
    </row>
    <row r="418" spans="2:15" s="1" customFormat="1" x14ac:dyDescent="0.25">
      <c r="B418" s="98" t="s">
        <v>777</v>
      </c>
      <c r="C418" s="128" t="s">
        <v>48</v>
      </c>
      <c r="D418" s="128" t="s">
        <v>34</v>
      </c>
      <c r="E418" s="128">
        <v>4376</v>
      </c>
      <c r="F418" s="132" t="s">
        <v>778</v>
      </c>
      <c r="G418" s="128" t="s">
        <v>320</v>
      </c>
      <c r="H418" s="128">
        <v>14</v>
      </c>
      <c r="I418" s="129">
        <v>0.25</v>
      </c>
      <c r="J418" s="129">
        <f>I418*(1+BDI!$G$19)</f>
        <v>0.32480516600000009</v>
      </c>
      <c r="K418" s="129">
        <f t="shared" si="132"/>
        <v>3.5</v>
      </c>
      <c r="L418" s="99">
        <f t="shared" si="133"/>
        <v>4.5472723240000015</v>
      </c>
      <c r="N418" s="84"/>
      <c r="O418"/>
    </row>
    <row r="419" spans="2:15" s="1" customFormat="1" ht="30" x14ac:dyDescent="0.25">
      <c r="B419" s="98" t="s">
        <v>779</v>
      </c>
      <c r="C419" s="128" t="s">
        <v>48</v>
      </c>
      <c r="D419" s="128" t="s">
        <v>34</v>
      </c>
      <c r="E419" s="128">
        <v>4377</v>
      </c>
      <c r="F419" s="132" t="s">
        <v>647</v>
      </c>
      <c r="G419" s="128" t="s">
        <v>320</v>
      </c>
      <c r="H419" s="128">
        <v>29</v>
      </c>
      <c r="I419" s="129">
        <v>0.2</v>
      </c>
      <c r="J419" s="129">
        <f>I419*(1+BDI!$G$19)</f>
        <v>0.25984413280000007</v>
      </c>
      <c r="K419" s="129">
        <f t="shared" si="132"/>
        <v>5.8000000000000007</v>
      </c>
      <c r="L419" s="99">
        <f t="shared" si="133"/>
        <v>7.5354798512000016</v>
      </c>
      <c r="N419" s="84"/>
      <c r="O419"/>
    </row>
    <row r="420" spans="2:15" s="1" customFormat="1" x14ac:dyDescent="0.25">
      <c r="B420" s="98" t="s">
        <v>780</v>
      </c>
      <c r="C420" s="128" t="s">
        <v>48</v>
      </c>
      <c r="D420" s="128" t="s">
        <v>781</v>
      </c>
      <c r="E420" s="128" t="s">
        <v>782</v>
      </c>
      <c r="F420" s="132" t="s">
        <v>783</v>
      </c>
      <c r="G420" s="128" t="s">
        <v>784</v>
      </c>
      <c r="H420" s="128">
        <v>31</v>
      </c>
      <c r="I420" s="129">
        <v>0.61560000000000004</v>
      </c>
      <c r="J420" s="129">
        <f>I420*(1+BDI!$G$19)</f>
        <v>0.79980024075840028</v>
      </c>
      <c r="K420" s="129">
        <f t="shared" si="132"/>
        <v>19.083600000000001</v>
      </c>
      <c r="L420" s="99">
        <f t="shared" si="133"/>
        <v>24.793807463510408</v>
      </c>
      <c r="N420" s="84"/>
      <c r="O420"/>
    </row>
    <row r="421" spans="2:15" s="1" customFormat="1" x14ac:dyDescent="0.25">
      <c r="B421" s="98" t="s">
        <v>785</v>
      </c>
      <c r="C421" s="128" t="s">
        <v>48</v>
      </c>
      <c r="D421" s="128" t="s">
        <v>38</v>
      </c>
      <c r="E421" s="128">
        <v>3821</v>
      </c>
      <c r="F421" s="132" t="s">
        <v>786</v>
      </c>
      <c r="G421" s="128" t="s">
        <v>545</v>
      </c>
      <c r="H421" s="128">
        <v>192</v>
      </c>
      <c r="I421" s="129">
        <v>0.22</v>
      </c>
      <c r="J421" s="129">
        <f>I421*(1+BDI!$G$19)</f>
        <v>0.28582854608000008</v>
      </c>
      <c r="K421" s="129">
        <f t="shared" si="132"/>
        <v>42.24</v>
      </c>
      <c r="L421" s="99">
        <f t="shared" si="133"/>
        <v>54.879080847360015</v>
      </c>
      <c r="N421" s="84"/>
      <c r="O421"/>
    </row>
    <row r="422" spans="2:15" s="1" customFormat="1" ht="15.6" customHeight="1" x14ac:dyDescent="0.25">
      <c r="B422" s="98" t="s">
        <v>787</v>
      </c>
      <c r="C422" s="128" t="s">
        <v>33</v>
      </c>
      <c r="D422" s="128" t="s">
        <v>34</v>
      </c>
      <c r="E422" s="128">
        <v>91857</v>
      </c>
      <c r="F422" s="132" t="s">
        <v>696</v>
      </c>
      <c r="G422" s="128" t="s">
        <v>69</v>
      </c>
      <c r="H422" s="128">
        <v>77.900000000000006</v>
      </c>
      <c r="I422" s="129">
        <v>13.65</v>
      </c>
      <c r="J422" s="129">
        <f>I422*(1+BDI!$G$19)</f>
        <v>17.734362063600006</v>
      </c>
      <c r="K422" s="129">
        <f t="shared" si="132"/>
        <v>1063.335</v>
      </c>
      <c r="L422" s="99">
        <f t="shared" si="133"/>
        <v>1381.5068047544405</v>
      </c>
      <c r="N422" s="84"/>
      <c r="O422"/>
    </row>
    <row r="423" spans="2:15" s="1" customFormat="1" ht="30" x14ac:dyDescent="0.25">
      <c r="B423" s="98" t="s">
        <v>788</v>
      </c>
      <c r="C423" s="128" t="s">
        <v>33</v>
      </c>
      <c r="D423" s="128" t="s">
        <v>34</v>
      </c>
      <c r="E423" s="128">
        <v>93008</v>
      </c>
      <c r="F423" s="132" t="s">
        <v>719</v>
      </c>
      <c r="G423" s="128" t="s">
        <v>69</v>
      </c>
      <c r="H423" s="128">
        <v>1.6</v>
      </c>
      <c r="I423" s="129">
        <v>15.59</v>
      </c>
      <c r="J423" s="129">
        <f>I423*(1+BDI!$G$19)</f>
        <v>20.254850151760007</v>
      </c>
      <c r="K423" s="129">
        <f t="shared" si="132"/>
        <v>24.944000000000003</v>
      </c>
      <c r="L423" s="99">
        <f t="shared" si="133"/>
        <v>32.407760242816011</v>
      </c>
      <c r="N423" s="84"/>
      <c r="O423"/>
    </row>
    <row r="424" spans="2:15" s="1" customFormat="1" ht="15.6" customHeight="1" x14ac:dyDescent="0.25">
      <c r="B424" s="98" t="s">
        <v>789</v>
      </c>
      <c r="C424" s="128" t="s">
        <v>33</v>
      </c>
      <c r="D424" s="128" t="s">
        <v>34</v>
      </c>
      <c r="E424" s="128">
        <v>91873</v>
      </c>
      <c r="F424" s="132" t="s">
        <v>721</v>
      </c>
      <c r="G424" s="128" t="s">
        <v>69</v>
      </c>
      <c r="H424" s="128">
        <v>11.4</v>
      </c>
      <c r="I424" s="129">
        <v>19.329999999999998</v>
      </c>
      <c r="J424" s="129">
        <f>I424*(1+BDI!$G$19)</f>
        <v>25.113935435120005</v>
      </c>
      <c r="K424" s="129">
        <f t="shared" si="132"/>
        <v>220.36199999999999</v>
      </c>
      <c r="L424" s="99">
        <f t="shared" si="133"/>
        <v>286.29886396036807</v>
      </c>
      <c r="N424" s="84"/>
      <c r="O424"/>
    </row>
    <row r="425" spans="2:15" s="1" customFormat="1" ht="30" x14ac:dyDescent="0.25">
      <c r="B425" s="98" t="s">
        <v>790</v>
      </c>
      <c r="C425" s="128" t="s">
        <v>33</v>
      </c>
      <c r="D425" s="128" t="s">
        <v>34</v>
      </c>
      <c r="E425" s="128">
        <v>91917</v>
      </c>
      <c r="F425" s="132" t="s">
        <v>690</v>
      </c>
      <c r="G425" s="128" t="s">
        <v>320</v>
      </c>
      <c r="H425" s="128">
        <v>3</v>
      </c>
      <c r="I425" s="129">
        <v>18.809999999999999</v>
      </c>
      <c r="J425" s="129">
        <f>I425*(1+BDI!$G$19)</f>
        <v>24.438340689840004</v>
      </c>
      <c r="K425" s="129">
        <f t="shared" si="132"/>
        <v>56.429999999999993</v>
      </c>
      <c r="L425" s="99">
        <f t="shared" si="133"/>
        <v>73.315022069520012</v>
      </c>
      <c r="N425" s="84"/>
      <c r="O425"/>
    </row>
    <row r="426" spans="2:15" s="1" customFormat="1" x14ac:dyDescent="0.25">
      <c r="B426" s="98" t="s">
        <v>791</v>
      </c>
      <c r="C426" s="128" t="s">
        <v>33</v>
      </c>
      <c r="D426" s="128" t="s">
        <v>38</v>
      </c>
      <c r="E426" s="128" t="s">
        <v>792</v>
      </c>
      <c r="F426" s="132" t="s">
        <v>793</v>
      </c>
      <c r="G426" s="128" t="s">
        <v>69</v>
      </c>
      <c r="H426" s="128">
        <v>21.3</v>
      </c>
      <c r="I426" s="129">
        <v>16.71</v>
      </c>
      <c r="J426" s="129">
        <f>I426*(1+BDI!$G$19)</f>
        <v>21.709977295440009</v>
      </c>
      <c r="K426" s="129">
        <f t="shared" si="132"/>
        <v>355.923</v>
      </c>
      <c r="L426" s="99">
        <f t="shared" si="133"/>
        <v>462.42251639287218</v>
      </c>
      <c r="N426" s="84"/>
      <c r="O426"/>
    </row>
    <row r="427" spans="2:15" s="1" customFormat="1" x14ac:dyDescent="0.25">
      <c r="B427" s="98" t="s">
        <v>794</v>
      </c>
      <c r="C427" s="128" t="s">
        <v>48</v>
      </c>
      <c r="D427" s="128" t="s">
        <v>38</v>
      </c>
      <c r="E427" s="128">
        <v>3058</v>
      </c>
      <c r="F427" s="132" t="s">
        <v>795</v>
      </c>
      <c r="G427" s="128" t="s">
        <v>545</v>
      </c>
      <c r="H427" s="128">
        <v>29</v>
      </c>
      <c r="I427" s="129">
        <v>1.24</v>
      </c>
      <c r="J427" s="129">
        <f>I427*(1+BDI!$G$19)</f>
        <v>1.6110336233600004</v>
      </c>
      <c r="K427" s="129">
        <f t="shared" si="132"/>
        <v>35.96</v>
      </c>
      <c r="L427" s="99">
        <f t="shared" si="133"/>
        <v>46.719975077440012</v>
      </c>
      <c r="N427" s="84"/>
      <c r="O427"/>
    </row>
    <row r="428" spans="2:15" s="1" customFormat="1" x14ac:dyDescent="0.25">
      <c r="B428" s="98" t="s">
        <v>796</v>
      </c>
      <c r="C428" s="128" t="s">
        <v>33</v>
      </c>
      <c r="D428" s="128" t="s">
        <v>38</v>
      </c>
      <c r="E428" s="128" t="s">
        <v>797</v>
      </c>
      <c r="F428" s="132" t="s">
        <v>798</v>
      </c>
      <c r="G428" s="128" t="s">
        <v>336</v>
      </c>
      <c r="H428" s="128">
        <v>1</v>
      </c>
      <c r="I428" s="129">
        <v>15.74</v>
      </c>
      <c r="J428" s="129">
        <f>I428*(1+BDI!$G$19)</f>
        <v>20.449733251360005</v>
      </c>
      <c r="K428" s="129">
        <f t="shared" si="132"/>
        <v>15.74</v>
      </c>
      <c r="L428" s="99">
        <f t="shared" si="133"/>
        <v>20.449733251360005</v>
      </c>
      <c r="N428" s="84"/>
      <c r="O428"/>
    </row>
    <row r="429" spans="2:15" s="1" customFormat="1" x14ac:dyDescent="0.25">
      <c r="B429" s="98" t="s">
        <v>799</v>
      </c>
      <c r="C429" s="128" t="s">
        <v>33</v>
      </c>
      <c r="D429" s="128" t="s">
        <v>38</v>
      </c>
      <c r="E429" s="128" t="s">
        <v>800</v>
      </c>
      <c r="F429" s="132" t="s">
        <v>801</v>
      </c>
      <c r="G429" s="128" t="s">
        <v>69</v>
      </c>
      <c r="H429" s="128">
        <v>1.8</v>
      </c>
      <c r="I429" s="129">
        <v>26.63</v>
      </c>
      <c r="J429" s="129">
        <f>I429*(1+BDI!$G$19)</f>
        <v>34.598246282320005</v>
      </c>
      <c r="K429" s="129">
        <f t="shared" si="132"/>
        <v>47.933999999999997</v>
      </c>
      <c r="L429" s="99">
        <f t="shared" si="133"/>
        <v>62.276843308176012</v>
      </c>
      <c r="N429" s="84"/>
      <c r="O429"/>
    </row>
    <row r="430" spans="2:15" s="1" customFormat="1" ht="30" x14ac:dyDescent="0.25">
      <c r="B430" s="98" t="s">
        <v>802</v>
      </c>
      <c r="C430" s="128" t="s">
        <v>48</v>
      </c>
      <c r="D430" s="128" t="s">
        <v>34</v>
      </c>
      <c r="E430" s="128">
        <v>2638</v>
      </c>
      <c r="F430" s="132" t="s">
        <v>803</v>
      </c>
      <c r="G430" s="128" t="s">
        <v>320</v>
      </c>
      <c r="H430" s="128">
        <v>2</v>
      </c>
      <c r="I430" s="129">
        <v>1.7</v>
      </c>
      <c r="J430" s="129">
        <f>I430*(1+BDI!$G$19)</f>
        <v>2.2086751288000004</v>
      </c>
      <c r="K430" s="129">
        <f t="shared" si="132"/>
        <v>3.4</v>
      </c>
      <c r="L430" s="99">
        <f t="shared" si="133"/>
        <v>4.4173502576000008</v>
      </c>
      <c r="N430" s="84"/>
      <c r="O430"/>
    </row>
    <row r="431" spans="2:15" s="1" customFormat="1" x14ac:dyDescent="0.25">
      <c r="B431" s="98" t="s">
        <v>804</v>
      </c>
      <c r="C431" s="128" t="s">
        <v>33</v>
      </c>
      <c r="D431" s="128" t="s">
        <v>38</v>
      </c>
      <c r="E431" s="128" t="s">
        <v>575</v>
      </c>
      <c r="F431" s="132" t="s">
        <v>576</v>
      </c>
      <c r="G431" s="128" t="s">
        <v>336</v>
      </c>
      <c r="H431" s="128">
        <v>2</v>
      </c>
      <c r="I431" s="129">
        <v>0.44</v>
      </c>
      <c r="J431" s="129">
        <f>I431*(1+BDI!$G$19)</f>
        <v>0.57165709216000016</v>
      </c>
      <c r="K431" s="129">
        <f t="shared" si="132"/>
        <v>0.88</v>
      </c>
      <c r="L431" s="99">
        <f t="shared" si="133"/>
        <v>1.1433141843200003</v>
      </c>
      <c r="N431" s="84"/>
      <c r="O431"/>
    </row>
    <row r="432" spans="2:15" s="1" customFormat="1" x14ac:dyDescent="0.25">
      <c r="B432" s="98" t="s">
        <v>805</v>
      </c>
      <c r="C432" s="128" t="s">
        <v>48</v>
      </c>
      <c r="D432" s="128" t="s">
        <v>34</v>
      </c>
      <c r="E432" s="128">
        <v>39328</v>
      </c>
      <c r="F432" s="132" t="s">
        <v>806</v>
      </c>
      <c r="G432" s="128" t="s">
        <v>69</v>
      </c>
      <c r="H432" s="128">
        <v>19.100000000000001</v>
      </c>
      <c r="I432" s="129">
        <v>4.3600000000000003</v>
      </c>
      <c r="J432" s="129">
        <f>I432*(1+BDI!$G$19)</f>
        <v>5.664602095040002</v>
      </c>
      <c r="K432" s="129">
        <f t="shared" si="132"/>
        <v>83.27600000000001</v>
      </c>
      <c r="L432" s="99">
        <f t="shared" si="133"/>
        <v>108.19390001526405</v>
      </c>
      <c r="N432" s="84"/>
      <c r="O432"/>
    </row>
    <row r="433" spans="2:15" s="1" customFormat="1" ht="15.6" customHeight="1" x14ac:dyDescent="0.25">
      <c r="B433" s="98" t="s">
        <v>807</v>
      </c>
      <c r="C433" s="128" t="s">
        <v>48</v>
      </c>
      <c r="D433" s="128" t="s">
        <v>34</v>
      </c>
      <c r="E433" s="128">
        <v>39028</v>
      </c>
      <c r="F433" s="132" t="s">
        <v>808</v>
      </c>
      <c r="G433" s="128" t="s">
        <v>69</v>
      </c>
      <c r="H433" s="128">
        <v>4.8</v>
      </c>
      <c r="I433" s="129">
        <v>7.94</v>
      </c>
      <c r="J433" s="129">
        <f>I433*(1+BDI!$G$19)</f>
        <v>10.315812072160004</v>
      </c>
      <c r="K433" s="129">
        <f t="shared" si="132"/>
        <v>38.112000000000002</v>
      </c>
      <c r="L433" s="99">
        <f t="shared" si="133"/>
        <v>49.515897946368014</v>
      </c>
      <c r="N433" s="84"/>
      <c r="O433"/>
    </row>
    <row r="434" spans="2:15" s="1" customFormat="1" x14ac:dyDescent="0.25">
      <c r="B434" s="98" t="s">
        <v>809</v>
      </c>
      <c r="C434" s="128" t="s">
        <v>33</v>
      </c>
      <c r="D434" s="128" t="s">
        <v>34</v>
      </c>
      <c r="E434" s="128">
        <v>98302</v>
      </c>
      <c r="F434" s="132" t="s">
        <v>810</v>
      </c>
      <c r="G434" s="128" t="s">
        <v>320</v>
      </c>
      <c r="H434" s="128">
        <v>3</v>
      </c>
      <c r="I434" s="129">
        <v>1186.93</v>
      </c>
      <c r="J434" s="129">
        <f>I434*(1+BDI!$G$19)</f>
        <v>1542.0839827215204</v>
      </c>
      <c r="K434" s="129">
        <f t="shared" si="132"/>
        <v>3560.79</v>
      </c>
      <c r="L434" s="99">
        <f t="shared" si="133"/>
        <v>4626.2519481645613</v>
      </c>
      <c r="N434" s="84"/>
      <c r="O434"/>
    </row>
    <row r="435" spans="2:15" s="1" customFormat="1" x14ac:dyDescent="0.25">
      <c r="B435" s="98" t="s">
        <v>811</v>
      </c>
      <c r="C435" s="128" t="s">
        <v>33</v>
      </c>
      <c r="D435" s="128" t="s">
        <v>38</v>
      </c>
      <c r="E435" s="128" t="s">
        <v>813</v>
      </c>
      <c r="F435" s="132" t="s">
        <v>814</v>
      </c>
      <c r="G435" s="128" t="s">
        <v>336</v>
      </c>
      <c r="H435" s="128">
        <v>16</v>
      </c>
      <c r="I435" s="129">
        <v>3.22</v>
      </c>
      <c r="J435" s="129">
        <f>I435*(1+BDI!$G$19)</f>
        <v>4.1834905380800018</v>
      </c>
      <c r="K435" s="129">
        <f t="shared" si="132"/>
        <v>51.52</v>
      </c>
      <c r="L435" s="99">
        <f t="shared" si="133"/>
        <v>66.935848609280029</v>
      </c>
      <c r="N435" s="84"/>
      <c r="O435"/>
    </row>
    <row r="436" spans="2:15" s="1" customFormat="1" ht="15.6" customHeight="1" x14ac:dyDescent="0.25">
      <c r="B436" s="98" t="s">
        <v>812</v>
      </c>
      <c r="C436" s="128" t="s">
        <v>48</v>
      </c>
      <c r="D436" s="128" t="s">
        <v>49</v>
      </c>
      <c r="E436" s="128" t="s">
        <v>816</v>
      </c>
      <c r="F436" s="132" t="s">
        <v>817</v>
      </c>
      <c r="G436" s="128" t="s">
        <v>320</v>
      </c>
      <c r="H436" s="128">
        <v>7</v>
      </c>
      <c r="I436" s="129">
        <v>215.13</v>
      </c>
      <c r="J436" s="129">
        <f>I436*(1+BDI!$G$19)</f>
        <v>279.50134144632005</v>
      </c>
      <c r="K436" s="129">
        <f t="shared" si="132"/>
        <v>1505.9099999999999</v>
      </c>
      <c r="L436" s="99">
        <f t="shared" si="133"/>
        <v>1956.5093901242403</v>
      </c>
      <c r="N436" s="84"/>
      <c r="O436"/>
    </row>
    <row r="437" spans="2:15" s="1" customFormat="1" x14ac:dyDescent="0.25">
      <c r="B437" s="98" t="s">
        <v>815</v>
      </c>
      <c r="C437" s="128" t="s">
        <v>48</v>
      </c>
      <c r="D437" s="128" t="s">
        <v>49</v>
      </c>
      <c r="E437" s="128" t="s">
        <v>819</v>
      </c>
      <c r="F437" s="132" t="s">
        <v>820</v>
      </c>
      <c r="G437" s="128" t="s">
        <v>320</v>
      </c>
      <c r="H437" s="128">
        <v>6</v>
      </c>
      <c r="I437" s="129">
        <v>215.13</v>
      </c>
      <c r="J437" s="129">
        <f>I437*(1+BDI!$G$19)</f>
        <v>279.50134144632005</v>
      </c>
      <c r="K437" s="129">
        <f t="shared" si="132"/>
        <v>1290.78</v>
      </c>
      <c r="L437" s="99">
        <f t="shared" si="133"/>
        <v>1677.0080486779202</v>
      </c>
      <c r="N437" s="84"/>
      <c r="O437"/>
    </row>
    <row r="438" spans="2:15" s="1" customFormat="1" x14ac:dyDescent="0.25">
      <c r="B438" s="98" t="s">
        <v>818</v>
      </c>
      <c r="C438" s="128" t="s">
        <v>48</v>
      </c>
      <c r="D438" s="128" t="s">
        <v>49</v>
      </c>
      <c r="E438" s="128" t="s">
        <v>822</v>
      </c>
      <c r="F438" s="132" t="s">
        <v>823</v>
      </c>
      <c r="G438" s="128" t="s">
        <v>320</v>
      </c>
      <c r="H438" s="128">
        <v>2</v>
      </c>
      <c r="I438" s="129">
        <v>1803.02</v>
      </c>
      <c r="J438" s="129">
        <f>I438*(1+BDI!$G$19)</f>
        <v>2342.5208416052806</v>
      </c>
      <c r="K438" s="129">
        <f t="shared" si="132"/>
        <v>3606.04</v>
      </c>
      <c r="L438" s="99">
        <f t="shared" si="133"/>
        <v>4685.0416832105611</v>
      </c>
      <c r="N438" s="84"/>
      <c r="O438"/>
    </row>
    <row r="439" spans="2:15" s="1" customFormat="1" x14ac:dyDescent="0.25">
      <c r="B439" s="98" t="s">
        <v>821</v>
      </c>
      <c r="C439" s="128" t="s">
        <v>48</v>
      </c>
      <c r="D439" s="128" t="s">
        <v>49</v>
      </c>
      <c r="E439" s="128" t="s">
        <v>825</v>
      </c>
      <c r="F439" s="132" t="s">
        <v>826</v>
      </c>
      <c r="G439" s="128" t="s">
        <v>320</v>
      </c>
      <c r="H439" s="128">
        <v>1</v>
      </c>
      <c r="I439" s="129">
        <v>3369.24</v>
      </c>
      <c r="J439" s="129">
        <f>I439*(1+BDI!$G$19)</f>
        <v>4377.3862299753609</v>
      </c>
      <c r="K439" s="129">
        <f t="shared" si="132"/>
        <v>3369.24</v>
      </c>
      <c r="L439" s="99">
        <f t="shared" si="133"/>
        <v>4377.3862299753609</v>
      </c>
      <c r="N439" s="84"/>
      <c r="O439"/>
    </row>
    <row r="440" spans="2:15" s="1" customFormat="1" x14ac:dyDescent="0.25">
      <c r="B440" s="98" t="s">
        <v>824</v>
      </c>
      <c r="C440" s="128" t="s">
        <v>48</v>
      </c>
      <c r="D440" s="128" t="s">
        <v>49</v>
      </c>
      <c r="E440" s="128" t="s">
        <v>828</v>
      </c>
      <c r="F440" s="132" t="s">
        <v>829</v>
      </c>
      <c r="G440" s="128" t="s">
        <v>320</v>
      </c>
      <c r="H440" s="128">
        <v>27</v>
      </c>
      <c r="I440" s="129">
        <v>2.86</v>
      </c>
      <c r="J440" s="129">
        <f>I440*(1+BDI!$G$19)</f>
        <v>3.7157710990400008</v>
      </c>
      <c r="K440" s="129">
        <f t="shared" si="132"/>
        <v>77.22</v>
      </c>
      <c r="L440" s="99">
        <f t="shared" si="133"/>
        <v>100.32581967408002</v>
      </c>
      <c r="N440" s="84"/>
      <c r="O440"/>
    </row>
    <row r="441" spans="2:15" s="1" customFormat="1" x14ac:dyDescent="0.25">
      <c r="B441" s="98" t="s">
        <v>827</v>
      </c>
      <c r="C441" s="128" t="s">
        <v>48</v>
      </c>
      <c r="D441" s="128" t="s">
        <v>49</v>
      </c>
      <c r="E441" s="128" t="s">
        <v>831</v>
      </c>
      <c r="F441" s="132" t="s">
        <v>832</v>
      </c>
      <c r="G441" s="128" t="s">
        <v>320</v>
      </c>
      <c r="H441" s="128">
        <v>1</v>
      </c>
      <c r="I441" s="129">
        <v>40</v>
      </c>
      <c r="J441" s="129">
        <f>I441*(1+BDI!$G$19)</f>
        <v>51.968826560000011</v>
      </c>
      <c r="K441" s="129">
        <f t="shared" si="132"/>
        <v>40</v>
      </c>
      <c r="L441" s="99">
        <f t="shared" si="133"/>
        <v>51.968826560000011</v>
      </c>
      <c r="N441" s="84"/>
      <c r="O441"/>
    </row>
    <row r="442" spans="2:15" s="1" customFormat="1" x14ac:dyDescent="0.25">
      <c r="B442" s="98" t="s">
        <v>830</v>
      </c>
      <c r="C442" s="128" t="s">
        <v>48</v>
      </c>
      <c r="D442" s="128" t="s">
        <v>49</v>
      </c>
      <c r="E442" s="128" t="s">
        <v>834</v>
      </c>
      <c r="F442" s="132" t="s">
        <v>835</v>
      </c>
      <c r="G442" s="128" t="s">
        <v>320</v>
      </c>
      <c r="H442" s="128">
        <v>2</v>
      </c>
      <c r="I442" s="129">
        <v>2.9</v>
      </c>
      <c r="J442" s="129">
        <f>I442*(1+BDI!$G$19)</f>
        <v>3.7677399256000008</v>
      </c>
      <c r="K442" s="129">
        <f t="shared" si="132"/>
        <v>5.8</v>
      </c>
      <c r="L442" s="99">
        <f t="shared" si="133"/>
        <v>7.5354798512000016</v>
      </c>
      <c r="N442" s="84"/>
      <c r="O442"/>
    </row>
    <row r="443" spans="2:15" s="1" customFormat="1" x14ac:dyDescent="0.25">
      <c r="B443" s="98" t="s">
        <v>833</v>
      </c>
      <c r="C443" s="128" t="s">
        <v>48</v>
      </c>
      <c r="D443" s="128" t="s">
        <v>49</v>
      </c>
      <c r="E443" s="128" t="s">
        <v>837</v>
      </c>
      <c r="F443" s="132" t="s">
        <v>838</v>
      </c>
      <c r="G443" s="128" t="s">
        <v>320</v>
      </c>
      <c r="H443" s="128">
        <v>2</v>
      </c>
      <c r="I443" s="129">
        <v>2.39</v>
      </c>
      <c r="J443" s="129">
        <f>I443*(1+BDI!$G$19)</f>
        <v>3.105137386960001</v>
      </c>
      <c r="K443" s="129">
        <f t="shared" si="132"/>
        <v>4.78</v>
      </c>
      <c r="L443" s="99">
        <f t="shared" si="133"/>
        <v>6.2102747739200019</v>
      </c>
      <c r="N443" s="84"/>
      <c r="O443"/>
    </row>
    <row r="444" spans="2:15" s="1" customFormat="1" x14ac:dyDescent="0.25">
      <c r="B444" s="98" t="s">
        <v>836</v>
      </c>
      <c r="C444" s="128" t="s">
        <v>48</v>
      </c>
      <c r="D444" s="128" t="s">
        <v>49</v>
      </c>
      <c r="E444" s="128" t="s">
        <v>840</v>
      </c>
      <c r="F444" s="132" t="s">
        <v>841</v>
      </c>
      <c r="G444" s="128" t="s">
        <v>320</v>
      </c>
      <c r="H444" s="128">
        <v>1</v>
      </c>
      <c r="I444" s="129">
        <v>426</v>
      </c>
      <c r="J444" s="129">
        <f>I444*(1+BDI!$G$19)</f>
        <v>553.46800286400014</v>
      </c>
      <c r="K444" s="129">
        <f t="shared" si="132"/>
        <v>426</v>
      </c>
      <c r="L444" s="99">
        <f t="shared" si="133"/>
        <v>553.46800286400014</v>
      </c>
      <c r="N444" s="84"/>
      <c r="O444"/>
    </row>
    <row r="445" spans="2:15" s="1" customFormat="1" x14ac:dyDescent="0.25">
      <c r="B445" s="98" t="s">
        <v>839</v>
      </c>
      <c r="C445" s="128" t="s">
        <v>48</v>
      </c>
      <c r="D445" s="128" t="s">
        <v>49</v>
      </c>
      <c r="E445" s="128" t="s">
        <v>843</v>
      </c>
      <c r="F445" s="132" t="s">
        <v>844</v>
      </c>
      <c r="G445" s="128" t="s">
        <v>320</v>
      </c>
      <c r="H445" s="128">
        <v>3</v>
      </c>
      <c r="I445" s="129">
        <v>49</v>
      </c>
      <c r="J445" s="129">
        <f>I445*(1+BDI!$G$19)</f>
        <v>63.661812536000021</v>
      </c>
      <c r="K445" s="129">
        <f t="shared" si="132"/>
        <v>147</v>
      </c>
      <c r="L445" s="99">
        <f t="shared" si="133"/>
        <v>190.98543760800007</v>
      </c>
      <c r="N445" s="84"/>
      <c r="O445"/>
    </row>
    <row r="446" spans="2:15" s="1" customFormat="1" x14ac:dyDescent="0.25">
      <c r="B446" s="98" t="s">
        <v>842</v>
      </c>
      <c r="C446" s="128" t="s">
        <v>48</v>
      </c>
      <c r="D446" s="128" t="s">
        <v>49</v>
      </c>
      <c r="E446" s="128" t="s">
        <v>642</v>
      </c>
      <c r="F446" s="132" t="s">
        <v>643</v>
      </c>
      <c r="G446" s="128" t="s">
        <v>320</v>
      </c>
      <c r="H446" s="128">
        <v>2</v>
      </c>
      <c r="I446" s="129">
        <v>6.99</v>
      </c>
      <c r="J446" s="129">
        <f>I446*(1+BDI!$G$19)</f>
        <v>9.0815524413600031</v>
      </c>
      <c r="K446" s="129">
        <f t="shared" si="132"/>
        <v>13.98</v>
      </c>
      <c r="L446" s="99">
        <f t="shared" si="133"/>
        <v>18.163104882720006</v>
      </c>
      <c r="N446" s="84"/>
      <c r="O446"/>
    </row>
    <row r="447" spans="2:15" s="1" customFormat="1" ht="15.6" customHeight="1" x14ac:dyDescent="0.25">
      <c r="B447" s="98" t="s">
        <v>845</v>
      </c>
      <c r="C447" s="128" t="s">
        <v>48</v>
      </c>
      <c r="D447" s="128" t="s">
        <v>49</v>
      </c>
      <c r="E447" s="128" t="s">
        <v>649</v>
      </c>
      <c r="F447" s="132" t="s">
        <v>650</v>
      </c>
      <c r="G447" s="128" t="s">
        <v>320</v>
      </c>
      <c r="H447" s="128">
        <v>2</v>
      </c>
      <c r="I447" s="129">
        <v>8.89</v>
      </c>
      <c r="J447" s="129">
        <f>I447*(1+BDI!$G$19)</f>
        <v>11.550071702960004</v>
      </c>
      <c r="K447" s="129">
        <f t="shared" si="132"/>
        <v>17.78</v>
      </c>
      <c r="L447" s="99">
        <f t="shared" si="133"/>
        <v>23.100143405920008</v>
      </c>
      <c r="N447" s="84"/>
      <c r="O447"/>
    </row>
    <row r="448" spans="2:15" s="1" customFormat="1" x14ac:dyDescent="0.25">
      <c r="B448" s="98" t="s">
        <v>846</v>
      </c>
      <c r="C448" s="128" t="s">
        <v>48</v>
      </c>
      <c r="D448" s="128" t="s">
        <v>49</v>
      </c>
      <c r="E448" s="128" t="s">
        <v>667</v>
      </c>
      <c r="F448" s="132" t="s">
        <v>668</v>
      </c>
      <c r="G448" s="128" t="s">
        <v>320</v>
      </c>
      <c r="H448" s="128">
        <v>2</v>
      </c>
      <c r="I448" s="129">
        <v>31.4</v>
      </c>
      <c r="J448" s="129">
        <f>I448*(1+BDI!$G$19)</f>
        <v>40.795528849600011</v>
      </c>
      <c r="K448" s="129">
        <f t="shared" si="132"/>
        <v>62.8</v>
      </c>
      <c r="L448" s="99">
        <f t="shared" si="133"/>
        <v>81.591057699200022</v>
      </c>
      <c r="N448" s="84"/>
      <c r="O448"/>
    </row>
    <row r="449" spans="2:15" s="1" customFormat="1" ht="15.6" customHeight="1" x14ac:dyDescent="0.25">
      <c r="B449" s="98" t="s">
        <v>847</v>
      </c>
      <c r="C449" s="128" t="s">
        <v>33</v>
      </c>
      <c r="D449" s="128" t="s">
        <v>38</v>
      </c>
      <c r="E449" s="128" t="s">
        <v>849</v>
      </c>
      <c r="F449" s="132" t="s">
        <v>850</v>
      </c>
      <c r="G449" s="128" t="s">
        <v>336</v>
      </c>
      <c r="H449" s="128">
        <v>4</v>
      </c>
      <c r="I449" s="129">
        <v>28.72</v>
      </c>
      <c r="J449" s="129">
        <f>I449*(1+BDI!$G$19)</f>
        <v>37.313617470080011</v>
      </c>
      <c r="K449" s="129">
        <f t="shared" si="132"/>
        <v>114.88</v>
      </c>
      <c r="L449" s="99">
        <f t="shared" si="133"/>
        <v>149.25446988032004</v>
      </c>
      <c r="N449" s="84"/>
      <c r="O449"/>
    </row>
    <row r="450" spans="2:15" s="1" customFormat="1" x14ac:dyDescent="0.25">
      <c r="B450" s="98" t="s">
        <v>848</v>
      </c>
      <c r="C450" s="128" t="s">
        <v>48</v>
      </c>
      <c r="D450" s="128" t="s">
        <v>49</v>
      </c>
      <c r="E450" s="128" t="s">
        <v>852</v>
      </c>
      <c r="F450" s="132" t="s">
        <v>853</v>
      </c>
      <c r="G450" s="128" t="s">
        <v>320</v>
      </c>
      <c r="H450" s="128">
        <v>48</v>
      </c>
      <c r="I450" s="129">
        <v>9.3000000000000007</v>
      </c>
      <c r="J450" s="129">
        <f>I450*(1+BDI!$G$19)</f>
        <v>12.082752175200005</v>
      </c>
      <c r="K450" s="129">
        <f t="shared" si="132"/>
        <v>446.40000000000003</v>
      </c>
      <c r="L450" s="99">
        <f t="shared" si="133"/>
        <v>579.97210440960021</v>
      </c>
      <c r="N450" s="84"/>
      <c r="O450"/>
    </row>
    <row r="451" spans="2:15" s="1" customFormat="1" ht="15.6" customHeight="1" x14ac:dyDescent="0.25">
      <c r="B451" s="98" t="s">
        <v>851</v>
      </c>
      <c r="C451" s="128" t="s">
        <v>48</v>
      </c>
      <c r="D451" s="128" t="s">
        <v>49</v>
      </c>
      <c r="E451" s="128" t="s">
        <v>855</v>
      </c>
      <c r="F451" s="132" t="s">
        <v>856</v>
      </c>
      <c r="G451" s="128" t="s">
        <v>320</v>
      </c>
      <c r="H451" s="128">
        <v>1</v>
      </c>
      <c r="I451" s="129">
        <v>99</v>
      </c>
      <c r="J451" s="129">
        <f>I451*(1+BDI!$G$19)</f>
        <v>128.62284573600004</v>
      </c>
      <c r="K451" s="129">
        <f t="shared" si="132"/>
        <v>99</v>
      </c>
      <c r="L451" s="99">
        <f t="shared" si="133"/>
        <v>128.62284573600004</v>
      </c>
      <c r="N451" s="84"/>
      <c r="O451"/>
    </row>
    <row r="452" spans="2:15" s="1" customFormat="1" x14ac:dyDescent="0.25">
      <c r="B452" s="98" t="s">
        <v>854</v>
      </c>
      <c r="C452" s="128" t="s">
        <v>48</v>
      </c>
      <c r="D452" s="128" t="s">
        <v>49</v>
      </c>
      <c r="E452" s="128" t="s">
        <v>858</v>
      </c>
      <c r="F452" s="132" t="s">
        <v>859</v>
      </c>
      <c r="G452" s="128" t="s">
        <v>320</v>
      </c>
      <c r="H452" s="128">
        <v>1</v>
      </c>
      <c r="I452" s="129">
        <v>115.99</v>
      </c>
      <c r="J452" s="129">
        <f>I452*(1+BDI!$G$19)</f>
        <v>150.69660481736003</v>
      </c>
      <c r="K452" s="129">
        <f t="shared" si="132"/>
        <v>115.99</v>
      </c>
      <c r="L452" s="99">
        <f t="shared" si="133"/>
        <v>150.69660481736003</v>
      </c>
      <c r="N452" s="84"/>
      <c r="O452"/>
    </row>
    <row r="453" spans="2:15" s="1" customFormat="1" x14ac:dyDescent="0.25">
      <c r="B453" s="98" t="s">
        <v>857</v>
      </c>
      <c r="C453" s="128" t="s">
        <v>48</v>
      </c>
      <c r="D453" s="128" t="s">
        <v>49</v>
      </c>
      <c r="E453" s="128" t="s">
        <v>861</v>
      </c>
      <c r="F453" s="132" t="s">
        <v>862</v>
      </c>
      <c r="G453" s="128" t="s">
        <v>320</v>
      </c>
      <c r="H453" s="128">
        <v>1</v>
      </c>
      <c r="I453" s="129">
        <v>459.9</v>
      </c>
      <c r="J453" s="129">
        <f>I453*(1+BDI!$G$19)</f>
        <v>597.51158337360016</v>
      </c>
      <c r="K453" s="129">
        <f t="shared" si="132"/>
        <v>459.9</v>
      </c>
      <c r="L453" s="99">
        <f t="shared" si="133"/>
        <v>597.51158337360016</v>
      </c>
      <c r="N453" s="84"/>
      <c r="O453"/>
    </row>
    <row r="454" spans="2:15" s="1" customFormat="1" x14ac:dyDescent="0.25">
      <c r="B454" s="98" t="s">
        <v>860</v>
      </c>
      <c r="C454" s="128" t="s">
        <v>48</v>
      </c>
      <c r="D454" s="128" t="s">
        <v>49</v>
      </c>
      <c r="E454" s="128" t="s">
        <v>864</v>
      </c>
      <c r="F454" s="132" t="s">
        <v>865</v>
      </c>
      <c r="G454" s="128" t="s">
        <v>320</v>
      </c>
      <c r="H454" s="128">
        <v>2</v>
      </c>
      <c r="I454" s="129">
        <v>6.2</v>
      </c>
      <c r="J454" s="129">
        <f>I454*(1+BDI!$G$19)</f>
        <v>8.0551681168000027</v>
      </c>
      <c r="K454" s="129">
        <f t="shared" si="132"/>
        <v>12.4</v>
      </c>
      <c r="L454" s="99">
        <f t="shared" si="133"/>
        <v>16.110336233600005</v>
      </c>
      <c r="N454" s="84"/>
      <c r="O454"/>
    </row>
    <row r="455" spans="2:15" s="1" customFormat="1" x14ac:dyDescent="0.25">
      <c r="B455" s="98" t="s">
        <v>863</v>
      </c>
      <c r="C455" s="128" t="s">
        <v>48</v>
      </c>
      <c r="D455" s="128" t="s">
        <v>49</v>
      </c>
      <c r="E455" s="128">
        <v>93995542</v>
      </c>
      <c r="F455" s="132" t="s">
        <v>867</v>
      </c>
      <c r="G455" s="128" t="s">
        <v>320</v>
      </c>
      <c r="H455" s="128">
        <v>1</v>
      </c>
      <c r="I455" s="129">
        <v>17.89</v>
      </c>
      <c r="J455" s="129">
        <f>I455*(1+BDI!$G$19)</f>
        <v>23.243057678960007</v>
      </c>
      <c r="K455" s="129">
        <f t="shared" si="132"/>
        <v>17.89</v>
      </c>
      <c r="L455" s="99">
        <f t="shared" si="133"/>
        <v>23.243057678960007</v>
      </c>
      <c r="N455" s="84"/>
      <c r="O455"/>
    </row>
    <row r="456" spans="2:15" s="1" customFormat="1" x14ac:dyDescent="0.25">
      <c r="B456" s="98" t="s">
        <v>866</v>
      </c>
      <c r="C456" s="128" t="s">
        <v>48</v>
      </c>
      <c r="D456" s="128" t="s">
        <v>49</v>
      </c>
      <c r="E456" s="128">
        <v>93995543</v>
      </c>
      <c r="F456" s="132" t="s">
        <v>869</v>
      </c>
      <c r="G456" s="128" t="s">
        <v>320</v>
      </c>
      <c r="H456" s="128">
        <v>2</v>
      </c>
      <c r="I456" s="129">
        <v>9.92</v>
      </c>
      <c r="J456" s="129">
        <f>I456*(1+BDI!$G$19)</f>
        <v>12.888268986880004</v>
      </c>
      <c r="K456" s="129">
        <f t="shared" si="132"/>
        <v>19.84</v>
      </c>
      <c r="L456" s="99">
        <f t="shared" si="133"/>
        <v>25.776537973760007</v>
      </c>
      <c r="N456" s="84"/>
      <c r="O456"/>
    </row>
    <row r="457" spans="2:15" s="1" customFormat="1" x14ac:dyDescent="0.25">
      <c r="B457" s="98" t="s">
        <v>868</v>
      </c>
      <c r="C457" s="128" t="s">
        <v>48</v>
      </c>
      <c r="D457" s="128" t="s">
        <v>49</v>
      </c>
      <c r="E457" s="128" t="s">
        <v>871</v>
      </c>
      <c r="F457" s="132" t="s">
        <v>872</v>
      </c>
      <c r="G457" s="128" t="s">
        <v>320</v>
      </c>
      <c r="H457" s="128">
        <v>1</v>
      </c>
      <c r="I457" s="129">
        <v>154.99</v>
      </c>
      <c r="J457" s="129">
        <f>I457*(1+BDI!$G$19)</f>
        <v>201.36621071336006</v>
      </c>
      <c r="K457" s="129">
        <f t="shared" si="132"/>
        <v>154.99</v>
      </c>
      <c r="L457" s="99">
        <f t="shared" si="133"/>
        <v>201.36621071336006</v>
      </c>
      <c r="N457" s="84"/>
      <c r="O457"/>
    </row>
    <row r="458" spans="2:15" s="1" customFormat="1" ht="15.6" customHeight="1" x14ac:dyDescent="0.25">
      <c r="B458" s="98" t="s">
        <v>870</v>
      </c>
      <c r="C458" s="128" t="s">
        <v>48</v>
      </c>
      <c r="D458" s="128" t="s">
        <v>49</v>
      </c>
      <c r="E458" s="128">
        <v>93995544</v>
      </c>
      <c r="F458" s="132" t="s">
        <v>874</v>
      </c>
      <c r="G458" s="128" t="s">
        <v>320</v>
      </c>
      <c r="H458" s="128">
        <v>4</v>
      </c>
      <c r="I458" s="129">
        <v>47.76</v>
      </c>
      <c r="J458" s="129">
        <f>I458*(1+BDI!$G$19)</f>
        <v>62.050778912640013</v>
      </c>
      <c r="K458" s="129">
        <f t="shared" si="132"/>
        <v>191.04</v>
      </c>
      <c r="L458" s="99">
        <f t="shared" si="133"/>
        <v>248.20311565056005</v>
      </c>
      <c r="N458" s="84"/>
      <c r="O458"/>
    </row>
    <row r="459" spans="2:15" s="1" customFormat="1" x14ac:dyDescent="0.25">
      <c r="B459" s="98" t="s">
        <v>873</v>
      </c>
      <c r="C459" s="128" t="s">
        <v>48</v>
      </c>
      <c r="D459" s="128" t="s">
        <v>49</v>
      </c>
      <c r="E459" s="128" t="s">
        <v>876</v>
      </c>
      <c r="F459" s="132" t="s">
        <v>877</v>
      </c>
      <c r="G459" s="128" t="s">
        <v>320</v>
      </c>
      <c r="H459" s="128">
        <v>8</v>
      </c>
      <c r="I459" s="129">
        <v>43.98</v>
      </c>
      <c r="J459" s="129">
        <f>I459*(1+BDI!$G$19)</f>
        <v>57.139724802720011</v>
      </c>
      <c r="K459" s="129">
        <f t="shared" si="132"/>
        <v>351.84</v>
      </c>
      <c r="L459" s="99">
        <f t="shared" si="133"/>
        <v>457.11779842176009</v>
      </c>
      <c r="N459" s="84"/>
      <c r="O459"/>
    </row>
    <row r="460" spans="2:15" s="1" customFormat="1" x14ac:dyDescent="0.25">
      <c r="B460" s="98" t="s">
        <v>875</v>
      </c>
      <c r="C460" s="128" t="s">
        <v>48</v>
      </c>
      <c r="D460" s="128" t="s">
        <v>49</v>
      </c>
      <c r="E460" s="128" t="s">
        <v>879</v>
      </c>
      <c r="F460" s="132" t="s">
        <v>880</v>
      </c>
      <c r="G460" s="128" t="s">
        <v>320</v>
      </c>
      <c r="H460" s="128">
        <v>7</v>
      </c>
      <c r="I460" s="129">
        <v>11.88</v>
      </c>
      <c r="J460" s="129">
        <f>I460*(1+BDI!$G$19)</f>
        <v>15.434741488320006</v>
      </c>
      <c r="K460" s="129">
        <f t="shared" si="132"/>
        <v>83.160000000000011</v>
      </c>
      <c r="L460" s="99">
        <f t="shared" si="133"/>
        <v>108.04319041824004</v>
      </c>
      <c r="N460" s="84"/>
      <c r="O460"/>
    </row>
    <row r="461" spans="2:15" s="1" customFormat="1" x14ac:dyDescent="0.25">
      <c r="B461" s="98" t="s">
        <v>878</v>
      </c>
      <c r="C461" s="128" t="s">
        <v>48</v>
      </c>
      <c r="D461" s="128" t="s">
        <v>49</v>
      </c>
      <c r="E461" s="128" t="s">
        <v>882</v>
      </c>
      <c r="F461" s="132" t="s">
        <v>883</v>
      </c>
      <c r="G461" s="128" t="s">
        <v>320</v>
      </c>
      <c r="H461" s="128">
        <v>31</v>
      </c>
      <c r="I461" s="129">
        <v>2.8</v>
      </c>
      <c r="J461" s="129">
        <f>I461*(1+BDI!$G$19)</f>
        <v>3.6378178592000006</v>
      </c>
      <c r="K461" s="129">
        <f t="shared" si="132"/>
        <v>86.8</v>
      </c>
      <c r="L461" s="99">
        <f t="shared" si="133"/>
        <v>112.77235363520002</v>
      </c>
      <c r="N461" s="84"/>
      <c r="O461"/>
    </row>
    <row r="462" spans="2:15" s="1" customFormat="1" ht="15.6" customHeight="1" x14ac:dyDescent="0.25">
      <c r="B462" s="98" t="s">
        <v>881</v>
      </c>
      <c r="C462" s="128" t="s">
        <v>48</v>
      </c>
      <c r="D462" s="128" t="s">
        <v>49</v>
      </c>
      <c r="E462" s="128" t="s">
        <v>885</v>
      </c>
      <c r="F462" s="132" t="s">
        <v>886</v>
      </c>
      <c r="G462" s="128" t="s">
        <v>69</v>
      </c>
      <c r="H462" s="128">
        <v>350</v>
      </c>
      <c r="I462" s="129">
        <v>0.48</v>
      </c>
      <c r="J462" s="129">
        <f>I462*(1+BDI!$G$19)</f>
        <v>0.62362591872000017</v>
      </c>
      <c r="K462" s="129">
        <f t="shared" si="132"/>
        <v>168</v>
      </c>
      <c r="L462" s="99">
        <f t="shared" si="133"/>
        <v>218.26907155200007</v>
      </c>
      <c r="N462" s="84"/>
      <c r="O462"/>
    </row>
    <row r="463" spans="2:15" s="1" customFormat="1" x14ac:dyDescent="0.25">
      <c r="B463" s="98" t="s">
        <v>884</v>
      </c>
      <c r="C463" s="128" t="s">
        <v>33</v>
      </c>
      <c r="D463" s="128" t="s">
        <v>38</v>
      </c>
      <c r="E463" s="128" t="s">
        <v>741</v>
      </c>
      <c r="F463" s="132" t="s">
        <v>742</v>
      </c>
      <c r="G463" s="128" t="s">
        <v>69</v>
      </c>
      <c r="H463" s="128">
        <v>150</v>
      </c>
      <c r="I463" s="129">
        <v>36.35</v>
      </c>
      <c r="J463" s="129">
        <f>I463*(1+BDI!$G$19)</f>
        <v>47.226671136400014</v>
      </c>
      <c r="K463" s="129">
        <f t="shared" si="132"/>
        <v>5452.5</v>
      </c>
      <c r="L463" s="99">
        <f t="shared" si="133"/>
        <v>7084.0006704600019</v>
      </c>
      <c r="N463" s="84"/>
      <c r="O463"/>
    </row>
    <row r="464" spans="2:15" s="1" customFormat="1" ht="15.75" x14ac:dyDescent="0.25">
      <c r="B464" s="106" t="s">
        <v>887</v>
      </c>
      <c r="C464" s="130"/>
      <c r="D464" s="130"/>
      <c r="E464" s="130"/>
      <c r="F464" s="131" t="s">
        <v>888</v>
      </c>
      <c r="G464" s="140"/>
      <c r="H464" s="140"/>
      <c r="I464" s="141"/>
      <c r="J464" s="141"/>
      <c r="K464" s="141"/>
      <c r="L464" s="107">
        <f>SUM(L465:L488)</f>
        <v>122795.53444188333</v>
      </c>
      <c r="N464" s="84"/>
      <c r="O464"/>
    </row>
    <row r="465" spans="2:15" s="1" customFormat="1" x14ac:dyDescent="0.25">
      <c r="B465" s="98"/>
      <c r="C465" s="128"/>
      <c r="D465" s="128"/>
      <c r="E465" s="128"/>
      <c r="F465" s="132"/>
      <c r="G465" s="128"/>
      <c r="H465" s="128"/>
      <c r="I465" s="129"/>
      <c r="J465" s="129"/>
      <c r="K465" s="129"/>
      <c r="L465" s="99"/>
      <c r="N465" s="84"/>
      <c r="O465"/>
    </row>
    <row r="466" spans="2:15" s="1" customFormat="1" ht="15.75" x14ac:dyDescent="0.25">
      <c r="B466" s="108" t="s">
        <v>889</v>
      </c>
      <c r="C466" s="133"/>
      <c r="D466" s="133"/>
      <c r="E466" s="133"/>
      <c r="F466" s="134" t="s">
        <v>890</v>
      </c>
      <c r="G466" s="142"/>
      <c r="H466" s="142"/>
      <c r="I466" s="143"/>
      <c r="J466" s="143"/>
      <c r="K466" s="143"/>
      <c r="L466" s="109"/>
      <c r="N466" s="84"/>
      <c r="O466"/>
    </row>
    <row r="467" spans="2:15" s="1" customFormat="1" x14ac:dyDescent="0.25">
      <c r="B467" s="98"/>
      <c r="C467" s="128"/>
      <c r="D467" s="128"/>
      <c r="E467" s="128"/>
      <c r="F467" s="132"/>
      <c r="G467" s="128"/>
      <c r="H467" s="128"/>
      <c r="I467" s="129"/>
      <c r="J467" s="129"/>
      <c r="K467" s="129"/>
      <c r="L467" s="99"/>
      <c r="N467" s="84"/>
      <c r="O467"/>
    </row>
    <row r="468" spans="2:15" s="1" customFormat="1" ht="45" x14ac:dyDescent="0.25">
      <c r="B468" s="98" t="s">
        <v>891</v>
      </c>
      <c r="C468" s="128" t="s">
        <v>48</v>
      </c>
      <c r="D468" s="128" t="s">
        <v>49</v>
      </c>
      <c r="E468" s="128" t="s">
        <v>892</v>
      </c>
      <c r="F468" s="132" t="s">
        <v>893</v>
      </c>
      <c r="G468" s="128" t="s">
        <v>320</v>
      </c>
      <c r="H468" s="128">
        <v>2</v>
      </c>
      <c r="I468" s="129">
        <v>14579</v>
      </c>
      <c r="J468" s="129">
        <f>I468*(1+BDI!$G$19)</f>
        <v>18941.338060456004</v>
      </c>
      <c r="K468" s="129">
        <f t="shared" ref="K468" si="134">H468*I468</f>
        <v>29158</v>
      </c>
      <c r="L468" s="99">
        <f t="shared" ref="L468" si="135">J468*H468</f>
        <v>37882.676120912009</v>
      </c>
      <c r="N468" s="84"/>
      <c r="O468"/>
    </row>
    <row r="469" spans="2:15" ht="45" x14ac:dyDescent="0.25">
      <c r="B469" s="98" t="s">
        <v>894</v>
      </c>
      <c r="C469" s="128" t="s">
        <v>48</v>
      </c>
      <c r="D469" s="128" t="s">
        <v>49</v>
      </c>
      <c r="E469" s="128" t="s">
        <v>895</v>
      </c>
      <c r="F469" s="132" t="s">
        <v>896</v>
      </c>
      <c r="G469" s="128" t="s">
        <v>320</v>
      </c>
      <c r="H469" s="128">
        <v>2</v>
      </c>
      <c r="I469" s="129">
        <v>9740</v>
      </c>
      <c r="J469" s="129">
        <f>I469*(1+BDI!$G$19)</f>
        <v>12654.409267360004</v>
      </c>
      <c r="K469" s="129">
        <f t="shared" ref="K469:K476" si="136">H469*I469</f>
        <v>19480</v>
      </c>
      <c r="L469" s="99">
        <f t="shared" ref="L469:L476" si="137">J469*H469</f>
        <v>25308.818534720009</v>
      </c>
    </row>
    <row r="470" spans="2:15" ht="30" x14ac:dyDescent="0.25">
      <c r="B470" s="98" t="s">
        <v>897</v>
      </c>
      <c r="C470" s="128" t="s">
        <v>48</v>
      </c>
      <c r="D470" s="128" t="s">
        <v>49</v>
      </c>
      <c r="E470" s="128" t="s">
        <v>898</v>
      </c>
      <c r="F470" s="132" t="s">
        <v>899</v>
      </c>
      <c r="G470" s="128" t="s">
        <v>320</v>
      </c>
      <c r="H470" s="128">
        <v>1</v>
      </c>
      <c r="I470" s="129">
        <v>1187.4000000000001</v>
      </c>
      <c r="J470" s="129">
        <f>I470*(1+BDI!$G$19)</f>
        <v>1542.6946164336005</v>
      </c>
      <c r="K470" s="129">
        <f t="shared" si="136"/>
        <v>1187.4000000000001</v>
      </c>
      <c r="L470" s="99">
        <f t="shared" si="137"/>
        <v>1542.6946164336005</v>
      </c>
    </row>
    <row r="471" spans="2:15" ht="30" x14ac:dyDescent="0.25">
      <c r="B471" s="98" t="s">
        <v>900</v>
      </c>
      <c r="C471" s="128" t="s">
        <v>48</v>
      </c>
      <c r="D471" s="128" t="s">
        <v>49</v>
      </c>
      <c r="E471" s="128" t="s">
        <v>901</v>
      </c>
      <c r="F471" s="132" t="s">
        <v>902</v>
      </c>
      <c r="G471" s="128" t="s">
        <v>320</v>
      </c>
      <c r="H471" s="128">
        <v>3</v>
      </c>
      <c r="I471" s="129">
        <v>1289.2</v>
      </c>
      <c r="J471" s="129">
        <f>I471*(1+BDI!$G$19)</f>
        <v>1674.9552800288004</v>
      </c>
      <c r="K471" s="129">
        <f t="shared" si="136"/>
        <v>3867.6000000000004</v>
      </c>
      <c r="L471" s="99">
        <f t="shared" si="137"/>
        <v>5024.8658400864015</v>
      </c>
    </row>
    <row r="472" spans="2:15" ht="30" x14ac:dyDescent="0.25">
      <c r="B472" s="98" t="s">
        <v>903</v>
      </c>
      <c r="C472" s="128" t="s">
        <v>48</v>
      </c>
      <c r="D472" s="128" t="s">
        <v>49</v>
      </c>
      <c r="E472" s="128" t="s">
        <v>904</v>
      </c>
      <c r="F472" s="132" t="s">
        <v>905</v>
      </c>
      <c r="G472" s="128" t="s">
        <v>320</v>
      </c>
      <c r="H472" s="128">
        <v>3</v>
      </c>
      <c r="I472" s="129">
        <v>840</v>
      </c>
      <c r="J472" s="129">
        <f>I472*(1+BDI!$G$19)</f>
        <v>1091.3453577600003</v>
      </c>
      <c r="K472" s="129">
        <f t="shared" si="136"/>
        <v>2520</v>
      </c>
      <c r="L472" s="99">
        <f t="shared" si="137"/>
        <v>3274.0360732800009</v>
      </c>
    </row>
    <row r="473" spans="2:15" ht="15.6" customHeight="1" x14ac:dyDescent="0.25">
      <c r="B473" s="98" t="s">
        <v>906</v>
      </c>
      <c r="C473" s="128" t="s">
        <v>48</v>
      </c>
      <c r="D473" s="128" t="s">
        <v>49</v>
      </c>
      <c r="E473" s="128" t="s">
        <v>907</v>
      </c>
      <c r="F473" s="132" t="s">
        <v>908</v>
      </c>
      <c r="G473" s="128" t="s">
        <v>320</v>
      </c>
      <c r="H473" s="128">
        <v>2</v>
      </c>
      <c r="I473" s="129">
        <v>1057</v>
      </c>
      <c r="J473" s="129">
        <f>I473*(1+BDI!$G$19)</f>
        <v>1373.2762418480004</v>
      </c>
      <c r="K473" s="129">
        <f t="shared" si="136"/>
        <v>2114</v>
      </c>
      <c r="L473" s="99">
        <f t="shared" si="137"/>
        <v>2746.5524836960008</v>
      </c>
    </row>
    <row r="474" spans="2:15" x14ac:dyDescent="0.25">
      <c r="B474" s="98" t="s">
        <v>909</v>
      </c>
      <c r="C474" s="128" t="s">
        <v>48</v>
      </c>
      <c r="D474" s="128" t="s">
        <v>49</v>
      </c>
      <c r="E474" s="128" t="s">
        <v>910</v>
      </c>
      <c r="F474" s="132" t="s">
        <v>911</v>
      </c>
      <c r="G474" s="128" t="s">
        <v>320</v>
      </c>
      <c r="H474" s="128">
        <v>1</v>
      </c>
      <c r="I474" s="129">
        <v>1057</v>
      </c>
      <c r="J474" s="129">
        <f>I474*(1+BDI!$G$19)</f>
        <v>1373.2762418480004</v>
      </c>
      <c r="K474" s="129">
        <f t="shared" si="136"/>
        <v>1057</v>
      </c>
      <c r="L474" s="99">
        <f t="shared" si="137"/>
        <v>1373.2762418480004</v>
      </c>
    </row>
    <row r="475" spans="2:15" x14ac:dyDescent="0.25">
      <c r="B475" s="98" t="s">
        <v>912</v>
      </c>
      <c r="C475" s="128" t="s">
        <v>48</v>
      </c>
      <c r="D475" s="128" t="s">
        <v>49</v>
      </c>
      <c r="E475" s="128" t="s">
        <v>916</v>
      </c>
      <c r="F475" s="132" t="s">
        <v>917</v>
      </c>
      <c r="G475" s="128" t="s">
        <v>320</v>
      </c>
      <c r="H475" s="128">
        <v>1</v>
      </c>
      <c r="I475" s="129">
        <v>397</v>
      </c>
      <c r="J475" s="129">
        <f>I475*(1+BDI!$G$19)</f>
        <v>515.7906036080002</v>
      </c>
      <c r="K475" s="129">
        <f t="shared" si="136"/>
        <v>397</v>
      </c>
      <c r="L475" s="99">
        <f t="shared" si="137"/>
        <v>515.7906036080002</v>
      </c>
      <c r="N475"/>
    </row>
    <row r="476" spans="2:15" x14ac:dyDescent="0.25">
      <c r="B476" s="98" t="s">
        <v>914</v>
      </c>
      <c r="C476" s="128" t="s">
        <v>48</v>
      </c>
      <c r="D476" s="128" t="s">
        <v>49</v>
      </c>
      <c r="E476" s="128" t="s">
        <v>918</v>
      </c>
      <c r="F476" s="132" t="s">
        <v>919</v>
      </c>
      <c r="G476" s="128" t="s">
        <v>320</v>
      </c>
      <c r="H476" s="128">
        <v>1</v>
      </c>
      <c r="I476" s="129">
        <v>310</v>
      </c>
      <c r="J476" s="129">
        <f>I476*(1+BDI!$G$19)</f>
        <v>402.75840584000014</v>
      </c>
      <c r="K476" s="129">
        <f t="shared" si="136"/>
        <v>310</v>
      </c>
      <c r="L476" s="99">
        <f t="shared" si="137"/>
        <v>402.75840584000014</v>
      </c>
    </row>
    <row r="477" spans="2:15" ht="30" x14ac:dyDescent="0.25">
      <c r="B477" s="98" t="s">
        <v>915</v>
      </c>
      <c r="C477" s="128" t="s">
        <v>48</v>
      </c>
      <c r="D477" s="128" t="s">
        <v>49</v>
      </c>
      <c r="E477" s="128" t="s">
        <v>913</v>
      </c>
      <c r="F477" s="132" t="s">
        <v>1059</v>
      </c>
      <c r="G477" s="128" t="s">
        <v>320</v>
      </c>
      <c r="H477" s="128">
        <v>1</v>
      </c>
      <c r="I477" s="129">
        <v>4868.2</v>
      </c>
      <c r="J477" s="129">
        <f>I477*(1+BDI!$G$19)</f>
        <v>6324.866036484802</v>
      </c>
      <c r="K477" s="129">
        <f t="shared" ref="K477" si="138">H477*I477</f>
        <v>4868.2</v>
      </c>
      <c r="L477" s="99">
        <f t="shared" ref="L477" si="139">J477*H477</f>
        <v>6324.866036484802</v>
      </c>
    </row>
    <row r="478" spans="2:15" ht="15.75" x14ac:dyDescent="0.25">
      <c r="B478" s="108" t="s">
        <v>920</v>
      </c>
      <c r="C478" s="133"/>
      <c r="D478" s="133"/>
      <c r="E478" s="133"/>
      <c r="F478" s="134" t="s">
        <v>921</v>
      </c>
      <c r="G478" s="142"/>
      <c r="H478" s="142"/>
      <c r="I478" s="143"/>
      <c r="J478" s="143"/>
      <c r="K478" s="143"/>
      <c r="L478" s="109"/>
    </row>
    <row r="479" spans="2:15" x14ac:dyDescent="0.25">
      <c r="B479" s="98"/>
      <c r="C479" s="128"/>
      <c r="D479" s="128"/>
      <c r="E479" s="128"/>
      <c r="F479" s="132"/>
      <c r="G479" s="128"/>
      <c r="H479" s="128"/>
      <c r="I479" s="129"/>
      <c r="J479" s="129"/>
      <c r="K479" s="129"/>
      <c r="L479" s="99"/>
    </row>
    <row r="480" spans="2:15" x14ac:dyDescent="0.25">
      <c r="B480" s="98" t="s">
        <v>922</v>
      </c>
      <c r="C480" s="128" t="s">
        <v>48</v>
      </c>
      <c r="D480" s="128" t="s">
        <v>49</v>
      </c>
      <c r="E480" s="128" t="s">
        <v>923</v>
      </c>
      <c r="F480" s="132" t="s">
        <v>924</v>
      </c>
      <c r="G480" s="128" t="s">
        <v>320</v>
      </c>
      <c r="H480" s="128">
        <v>8</v>
      </c>
      <c r="I480" s="129">
        <v>837.48299999999995</v>
      </c>
      <c r="J480" s="129">
        <f>I480*(1+BDI!$G$19)</f>
        <v>1088.0752193487122</v>
      </c>
      <c r="K480" s="129">
        <f t="shared" ref="K480" si="140">H480*I480</f>
        <v>6699.8639999999996</v>
      </c>
      <c r="L480" s="99">
        <f t="shared" ref="L480" si="141">J480*H480</f>
        <v>8704.6017547896972</v>
      </c>
    </row>
    <row r="481" spans="2:12" x14ac:dyDescent="0.25">
      <c r="B481" s="98" t="s">
        <v>925</v>
      </c>
      <c r="C481" s="128" t="s">
        <v>48</v>
      </c>
      <c r="D481" s="128" t="s">
        <v>49</v>
      </c>
      <c r="E481" s="128" t="s">
        <v>926</v>
      </c>
      <c r="F481" s="132" t="s">
        <v>927</v>
      </c>
      <c r="G481" s="128" t="s">
        <v>69</v>
      </c>
      <c r="H481" s="128">
        <v>30</v>
      </c>
      <c r="I481" s="129">
        <v>15</v>
      </c>
      <c r="J481" s="129">
        <f>I481*(1+BDI!$G$19)</f>
        <v>19.488309960000006</v>
      </c>
      <c r="K481" s="129">
        <f t="shared" ref="K481:K488" si="142">H481*I481</f>
        <v>450</v>
      </c>
      <c r="L481" s="99">
        <f>J481*H481</f>
        <v>584.64929880000022</v>
      </c>
    </row>
    <row r="482" spans="2:12" x14ac:dyDescent="0.25">
      <c r="B482" s="98" t="s">
        <v>928</v>
      </c>
      <c r="C482" s="128" t="s">
        <v>48</v>
      </c>
      <c r="D482" s="128" t="s">
        <v>49</v>
      </c>
      <c r="E482" s="128" t="s">
        <v>929</v>
      </c>
      <c r="F482" s="132" t="s">
        <v>930</v>
      </c>
      <c r="G482" s="128" t="s">
        <v>69</v>
      </c>
      <c r="H482" s="128">
        <v>40</v>
      </c>
      <c r="I482" s="129">
        <v>18</v>
      </c>
      <c r="J482" s="129">
        <f>I482*(1+BDI!$G$19)</f>
        <v>23.385971952000006</v>
      </c>
      <c r="K482" s="129">
        <f t="shared" si="142"/>
        <v>720</v>
      </c>
      <c r="L482" s="99">
        <f t="shared" ref="L482:L488" si="143">J482*H482</f>
        <v>935.43887808000022</v>
      </c>
    </row>
    <row r="483" spans="2:12" x14ac:dyDescent="0.25">
      <c r="B483" s="98" t="s">
        <v>931</v>
      </c>
      <c r="C483" s="128" t="s">
        <v>48</v>
      </c>
      <c r="D483" s="128" t="s">
        <v>49</v>
      </c>
      <c r="E483" s="128" t="s">
        <v>932</v>
      </c>
      <c r="F483" s="132" t="s">
        <v>933</v>
      </c>
      <c r="G483" s="128" t="s">
        <v>934</v>
      </c>
      <c r="H483" s="128">
        <v>4</v>
      </c>
      <c r="I483" s="129">
        <v>66</v>
      </c>
      <c r="J483" s="129">
        <f>I483*(1+BDI!$G$19)</f>
        <v>85.74856382400003</v>
      </c>
      <c r="K483" s="129">
        <f t="shared" si="142"/>
        <v>264</v>
      </c>
      <c r="L483" s="99">
        <f t="shared" si="143"/>
        <v>342.99425529600012</v>
      </c>
    </row>
    <row r="484" spans="2:12" x14ac:dyDescent="0.25">
      <c r="B484" s="98" t="s">
        <v>935</v>
      </c>
      <c r="C484" s="128" t="s">
        <v>48</v>
      </c>
      <c r="D484" s="128" t="s">
        <v>49</v>
      </c>
      <c r="E484" s="128" t="s">
        <v>936</v>
      </c>
      <c r="F484" s="132" t="s">
        <v>937</v>
      </c>
      <c r="G484" s="128" t="s">
        <v>934</v>
      </c>
      <c r="H484" s="128">
        <v>9</v>
      </c>
      <c r="I484" s="129">
        <v>94</v>
      </c>
      <c r="J484" s="129">
        <f>I484*(1+BDI!$G$19)</f>
        <v>122.12674241600003</v>
      </c>
      <c r="K484" s="129">
        <f t="shared" si="142"/>
        <v>846</v>
      </c>
      <c r="L484" s="99">
        <f t="shared" si="143"/>
        <v>1099.1406817440002</v>
      </c>
    </row>
    <row r="485" spans="2:12" x14ac:dyDescent="0.25">
      <c r="B485" s="98" t="s">
        <v>938</v>
      </c>
      <c r="C485" s="128" t="s">
        <v>48</v>
      </c>
      <c r="D485" s="128" t="s">
        <v>49</v>
      </c>
      <c r="E485" s="128" t="s">
        <v>939</v>
      </c>
      <c r="F485" s="132" t="s">
        <v>940</v>
      </c>
      <c r="G485" s="128" t="s">
        <v>69</v>
      </c>
      <c r="H485" s="128">
        <v>10</v>
      </c>
      <c r="I485" s="129">
        <v>19.5</v>
      </c>
      <c r="J485" s="129">
        <f>I485*(1+BDI!$G$19)</f>
        <v>25.334802948000007</v>
      </c>
      <c r="K485" s="129">
        <f t="shared" si="142"/>
        <v>195</v>
      </c>
      <c r="L485" s="99">
        <f t="shared" si="143"/>
        <v>253.34802948000006</v>
      </c>
    </row>
    <row r="486" spans="2:12" x14ac:dyDescent="0.25">
      <c r="B486" s="98" t="s">
        <v>941</v>
      </c>
      <c r="C486" s="128" t="s">
        <v>48</v>
      </c>
      <c r="D486" s="128" t="s">
        <v>49</v>
      </c>
      <c r="E486" s="128" t="s">
        <v>942</v>
      </c>
      <c r="F486" s="132" t="s">
        <v>943</v>
      </c>
      <c r="G486" s="128" t="s">
        <v>203</v>
      </c>
      <c r="H486" s="128">
        <v>1</v>
      </c>
      <c r="I486" s="129">
        <v>293.39999999999998</v>
      </c>
      <c r="J486" s="129">
        <f>I486*(1+BDI!$G$19)</f>
        <v>381.19134281760006</v>
      </c>
      <c r="K486" s="129">
        <f t="shared" si="142"/>
        <v>293.39999999999998</v>
      </c>
      <c r="L486" s="99">
        <f t="shared" si="143"/>
        <v>381.19134281760006</v>
      </c>
    </row>
    <row r="487" spans="2:12" ht="30" x14ac:dyDescent="0.25">
      <c r="B487" s="98" t="s">
        <v>944</v>
      </c>
      <c r="C487" s="128" t="s">
        <v>48</v>
      </c>
      <c r="D487" s="128" t="s">
        <v>49</v>
      </c>
      <c r="E487" s="128" t="s">
        <v>945</v>
      </c>
      <c r="F487" s="132" t="s">
        <v>946</v>
      </c>
      <c r="G487" s="128" t="s">
        <v>203</v>
      </c>
      <c r="H487" s="128">
        <v>1</v>
      </c>
      <c r="I487" s="129">
        <v>14318</v>
      </c>
      <c r="J487" s="129">
        <f>I487*(1+BDI!$G$19)</f>
        <v>18602.241467152005</v>
      </c>
      <c r="K487" s="129">
        <f t="shared" si="142"/>
        <v>14318</v>
      </c>
      <c r="L487" s="99">
        <f t="shared" si="143"/>
        <v>18602.241467152005</v>
      </c>
    </row>
    <row r="488" spans="2:12" x14ac:dyDescent="0.25">
      <c r="B488" s="98" t="s">
        <v>947</v>
      </c>
      <c r="C488" s="128" t="s">
        <v>48</v>
      </c>
      <c r="D488" s="128" t="s">
        <v>49</v>
      </c>
      <c r="E488" s="128" t="s">
        <v>948</v>
      </c>
      <c r="F488" s="132" t="s">
        <v>949</v>
      </c>
      <c r="G488" s="128" t="s">
        <v>203</v>
      </c>
      <c r="H488" s="128">
        <v>1</v>
      </c>
      <c r="I488" s="129">
        <v>5769.3</v>
      </c>
      <c r="J488" s="129">
        <f>I488*(1+BDI!$G$19)</f>
        <v>7495.5937768152025</v>
      </c>
      <c r="K488" s="129">
        <f t="shared" si="142"/>
        <v>5769.3</v>
      </c>
      <c r="L488" s="99">
        <f t="shared" si="143"/>
        <v>7495.5937768152025</v>
      </c>
    </row>
    <row r="489" spans="2:12" ht="15.75" x14ac:dyDescent="0.25">
      <c r="B489" s="139">
        <v>18</v>
      </c>
      <c r="C489" s="133"/>
      <c r="D489" s="133"/>
      <c r="E489" s="133"/>
      <c r="F489" s="134" t="s">
        <v>1047</v>
      </c>
      <c r="G489" s="142"/>
      <c r="H489" s="142"/>
      <c r="I489" s="143"/>
      <c r="J489" s="143"/>
      <c r="K489" s="143"/>
      <c r="L489" s="109">
        <f>SUM(L490:L499)</f>
        <v>191971.82152675686</v>
      </c>
    </row>
    <row r="490" spans="2:12" x14ac:dyDescent="0.25">
      <c r="B490" s="98"/>
      <c r="C490" s="128"/>
      <c r="D490" s="128"/>
      <c r="E490" s="128"/>
      <c r="F490" s="132"/>
      <c r="G490" s="128"/>
      <c r="H490" s="128"/>
      <c r="I490" s="129"/>
      <c r="J490" s="129"/>
      <c r="K490" s="129"/>
      <c r="L490" s="99"/>
    </row>
    <row r="491" spans="2:12" x14ac:dyDescent="0.25">
      <c r="B491" s="98" t="s">
        <v>1051</v>
      </c>
      <c r="C491" s="128" t="s">
        <v>33</v>
      </c>
      <c r="D491" s="128" t="s">
        <v>34</v>
      </c>
      <c r="E491" s="128">
        <v>90778</v>
      </c>
      <c r="F491" s="132" t="s">
        <v>950</v>
      </c>
      <c r="G491" s="128" t="s">
        <v>61</v>
      </c>
      <c r="H491" s="128">
        <v>450</v>
      </c>
      <c r="I491" s="129">
        <v>120.29</v>
      </c>
      <c r="J491" s="129">
        <f>I491*(1+BDI!$G$19)</f>
        <v>156.28325367256005</v>
      </c>
      <c r="K491" s="129">
        <f t="shared" ref="K491" si="144">H491*I491</f>
        <v>54130.5</v>
      </c>
      <c r="L491" s="99">
        <f t="shared" ref="L491" si="145">J491*H491</f>
        <v>70327.464152652028</v>
      </c>
    </row>
    <row r="492" spans="2:12" x14ac:dyDescent="0.25">
      <c r="B492" s="98" t="s">
        <v>1052</v>
      </c>
      <c r="C492" s="128" t="s">
        <v>33</v>
      </c>
      <c r="D492" s="128" t="s">
        <v>34</v>
      </c>
      <c r="E492" s="128">
        <v>93572</v>
      </c>
      <c r="F492" s="132" t="s">
        <v>1003</v>
      </c>
      <c r="G492" s="128" t="s">
        <v>1004</v>
      </c>
      <c r="H492" s="128">
        <v>10</v>
      </c>
      <c r="I492" s="129">
        <v>5583.2</v>
      </c>
      <c r="J492" s="129">
        <f>I492*(1+BDI!$G$19)</f>
        <v>7253.8088112448022</v>
      </c>
      <c r="K492" s="129">
        <f t="shared" ref="K492" si="146">H492*I492</f>
        <v>55832</v>
      </c>
      <c r="L492" s="99">
        <f t="shared" ref="L492" si="147">J492*H492</f>
        <v>72538.088112448022</v>
      </c>
    </row>
    <row r="493" spans="2:12" x14ac:dyDescent="0.25">
      <c r="B493" s="98" t="s">
        <v>1053</v>
      </c>
      <c r="C493" s="128" t="s">
        <v>33</v>
      </c>
      <c r="D493" s="128" t="s">
        <v>34</v>
      </c>
      <c r="E493" s="128">
        <v>101401</v>
      </c>
      <c r="F493" s="132" t="s">
        <v>1005</v>
      </c>
      <c r="G493" s="136" t="s">
        <v>1004</v>
      </c>
      <c r="H493" s="136">
        <v>2</v>
      </c>
      <c r="I493" s="129">
        <v>5787.93</v>
      </c>
      <c r="J493" s="129">
        <f>I493*(1+BDI!$G$19)</f>
        <v>7519.7982577855228</v>
      </c>
      <c r="K493" s="129">
        <f t="shared" ref="K493" si="148">H493*I493</f>
        <v>11575.86</v>
      </c>
      <c r="L493" s="99">
        <f t="shared" ref="L493" si="149">J493*H493</f>
        <v>15039.596515571046</v>
      </c>
    </row>
    <row r="494" spans="2:12" ht="30" x14ac:dyDescent="0.25">
      <c r="B494" s="98" t="s">
        <v>1054</v>
      </c>
      <c r="C494" s="128" t="s">
        <v>33</v>
      </c>
      <c r="D494" s="128" t="s">
        <v>38</v>
      </c>
      <c r="E494" s="136">
        <v>21602</v>
      </c>
      <c r="F494" s="132" t="s">
        <v>1050</v>
      </c>
      <c r="G494" s="136" t="s">
        <v>1041</v>
      </c>
      <c r="H494" s="136">
        <v>159.18</v>
      </c>
      <c r="I494" s="129">
        <v>47.9</v>
      </c>
      <c r="J494" s="129">
        <f>I494*(1+BDI!$G$19)</f>
        <v>62.232669805600018</v>
      </c>
      <c r="K494" s="129">
        <f t="shared" ref="K494" si="150">H494*I494</f>
        <v>7624.7219999999998</v>
      </c>
      <c r="L494" s="99">
        <f t="shared" ref="L494" si="151">J494*H494</f>
        <v>9906.1963796554119</v>
      </c>
    </row>
    <row r="495" spans="2:12" ht="30" x14ac:dyDescent="0.25">
      <c r="B495" s="98" t="s">
        <v>1055</v>
      </c>
      <c r="C495" s="128" t="s">
        <v>33</v>
      </c>
      <c r="D495" s="128" t="s">
        <v>38</v>
      </c>
      <c r="E495" s="136">
        <v>30105</v>
      </c>
      <c r="F495" s="132" t="s">
        <v>1048</v>
      </c>
      <c r="G495" s="136" t="s">
        <v>1049</v>
      </c>
      <c r="H495" s="136">
        <v>12</v>
      </c>
      <c r="I495" s="129">
        <v>92.78</v>
      </c>
      <c r="J495" s="129">
        <f>I495*(1+BDI!$G$19)</f>
        <v>120.54169320592004</v>
      </c>
      <c r="K495" s="129">
        <f t="shared" ref="K495" si="152">H495*I495</f>
        <v>1113.3600000000001</v>
      </c>
      <c r="L495" s="99">
        <f t="shared" ref="L495" si="153">J495*H495</f>
        <v>1446.5003184710404</v>
      </c>
    </row>
    <row r="496" spans="2:12" ht="30" x14ac:dyDescent="0.25">
      <c r="B496" s="98" t="s">
        <v>1056</v>
      </c>
      <c r="C496" s="128" t="s">
        <v>33</v>
      </c>
      <c r="D496" s="128" t="s">
        <v>34</v>
      </c>
      <c r="E496" s="128">
        <v>101402</v>
      </c>
      <c r="F496" s="132" t="s">
        <v>1006</v>
      </c>
      <c r="G496" s="136" t="s">
        <v>1004</v>
      </c>
      <c r="H496" s="136">
        <v>2</v>
      </c>
      <c r="I496" s="129">
        <v>4904.37</v>
      </c>
      <c r="J496" s="129">
        <f>I496*(1+BDI!$G$19)</f>
        <v>6371.8588479016817</v>
      </c>
      <c r="K496" s="129">
        <f t="shared" ref="K496" si="154">H496*I496</f>
        <v>9808.74</v>
      </c>
      <c r="L496" s="99">
        <f t="shared" ref="L496" si="155">J496*H496</f>
        <v>12743.717695803363</v>
      </c>
    </row>
    <row r="497" spans="2:12" ht="30" x14ac:dyDescent="0.25">
      <c r="B497" s="98" t="s">
        <v>1057</v>
      </c>
      <c r="C497" s="128" t="s">
        <v>33</v>
      </c>
      <c r="D497" s="128" t="s">
        <v>38</v>
      </c>
      <c r="E497" s="128">
        <v>30116</v>
      </c>
      <c r="F497" s="132" t="s">
        <v>1043</v>
      </c>
      <c r="G497" s="128" t="s">
        <v>545</v>
      </c>
      <c r="H497" s="128">
        <v>20</v>
      </c>
      <c r="I497" s="129">
        <v>352.02</v>
      </c>
      <c r="J497" s="129">
        <f>I497*(1+BDI!$G$19)</f>
        <v>457.3516581412801</v>
      </c>
      <c r="K497" s="129">
        <f t="shared" ref="K497" si="156">H497*I497</f>
        <v>7040.4</v>
      </c>
      <c r="L497" s="99">
        <f t="shared" ref="L497" si="157">J497*H497</f>
        <v>9147.0331628256026</v>
      </c>
    </row>
    <row r="498" spans="2:12" x14ac:dyDescent="0.25">
      <c r="B498" s="98" t="s">
        <v>1058</v>
      </c>
      <c r="C498" s="128" t="s">
        <v>33</v>
      </c>
      <c r="D498" s="128" t="s">
        <v>38</v>
      </c>
      <c r="E498" s="128">
        <v>270809</v>
      </c>
      <c r="F498" s="132" t="s">
        <v>1046</v>
      </c>
      <c r="G498" s="128" t="s">
        <v>545</v>
      </c>
      <c r="H498" s="128">
        <v>1</v>
      </c>
      <c r="I498" s="129">
        <v>633.63</v>
      </c>
      <c r="J498" s="129">
        <f>I498*(1+BDI!$G$19)</f>
        <v>823.22518933032018</v>
      </c>
      <c r="K498" s="129">
        <f t="shared" ref="K498" si="158">H498*I498</f>
        <v>633.63</v>
      </c>
      <c r="L498" s="99">
        <f t="shared" ref="L498" si="159">J498*H498</f>
        <v>823.22518933032018</v>
      </c>
    </row>
    <row r="499" spans="2:12" ht="15.75" thickBot="1" x14ac:dyDescent="0.3">
      <c r="B499" s="98"/>
      <c r="C499" s="128"/>
      <c r="D499" s="128"/>
      <c r="E499" s="128"/>
      <c r="F499" s="132"/>
      <c r="G499" s="128"/>
      <c r="H499" s="128"/>
      <c r="I499" s="129"/>
      <c r="J499" s="129"/>
      <c r="K499" s="129"/>
      <c r="L499" s="99"/>
    </row>
    <row r="500" spans="2:12" ht="15.75" x14ac:dyDescent="0.25">
      <c r="B500" s="98"/>
      <c r="C500" s="128"/>
      <c r="D500" s="128"/>
      <c r="E500" s="128"/>
      <c r="F500" s="132"/>
      <c r="G500" s="128"/>
      <c r="H500" s="128"/>
      <c r="I500" s="129"/>
      <c r="J500" s="111" t="s">
        <v>28</v>
      </c>
      <c r="K500" s="112"/>
      <c r="L500" s="113">
        <f>SUM(K13:K498)</f>
        <v>1191721.9502999999</v>
      </c>
    </row>
    <row r="501" spans="2:12" ht="15.75" x14ac:dyDescent="0.25">
      <c r="B501" s="98"/>
      <c r="C501" s="128"/>
      <c r="D501" s="128"/>
      <c r="E501" s="128"/>
      <c r="F501" s="132"/>
      <c r="G501" s="128"/>
      <c r="H501" s="128"/>
      <c r="I501" s="129"/>
      <c r="J501" s="114" t="s">
        <v>951</v>
      </c>
      <c r="K501" s="115"/>
      <c r="L501" s="116">
        <f>L502-L500</f>
        <v>356587.83327214094</v>
      </c>
    </row>
    <row r="502" spans="2:12" ht="16.5" thickBot="1" x14ac:dyDescent="0.3">
      <c r="B502" s="100"/>
      <c r="C502" s="101"/>
      <c r="D502" s="101"/>
      <c r="E502" s="101"/>
      <c r="F502" s="102"/>
      <c r="G502" s="101"/>
      <c r="H502" s="101"/>
      <c r="I502" s="103"/>
      <c r="J502" s="117" t="s">
        <v>29</v>
      </c>
      <c r="K502" s="118"/>
      <c r="L502" s="119">
        <f>SUM(L11:L498)/2</f>
        <v>1548309.7835721408</v>
      </c>
    </row>
  </sheetData>
  <sheetProtection formatCells="0" formatColumns="0" formatRows="0" insertColumns="0" insertRows="0" insertHyperlinks="0" deleteColumns="0" deleteRows="0" sort="0" autoFilter="0" pivotTables="0"/>
  <mergeCells count="44">
    <mergeCell ref="G226:K226"/>
    <mergeCell ref="G232:K232"/>
    <mergeCell ref="G478:K478"/>
    <mergeCell ref="G489:K489"/>
    <mergeCell ref="G289:K289"/>
    <mergeCell ref="G304:K304"/>
    <mergeCell ref="G399:K399"/>
    <mergeCell ref="G464:K464"/>
    <mergeCell ref="G466:K466"/>
    <mergeCell ref="G161:K161"/>
    <mergeCell ref="G166:K166"/>
    <mergeCell ref="G175:K175"/>
    <mergeCell ref="G177:K177"/>
    <mergeCell ref="G203:K203"/>
    <mergeCell ref="B1:L1"/>
    <mergeCell ref="B2:L2"/>
    <mergeCell ref="C9:J9"/>
    <mergeCell ref="G12:K12"/>
    <mergeCell ref="G24:K24"/>
    <mergeCell ref="G53:K53"/>
    <mergeCell ref="G63:K63"/>
    <mergeCell ref="G69:K69"/>
    <mergeCell ref="G76:K76"/>
    <mergeCell ref="G26:K26"/>
    <mergeCell ref="G32:K32"/>
    <mergeCell ref="G38:K38"/>
    <mergeCell ref="G45:K45"/>
    <mergeCell ref="G51:K51"/>
    <mergeCell ref="G125:K125"/>
    <mergeCell ref="G242:K242"/>
    <mergeCell ref="G271:K271"/>
    <mergeCell ref="G84:K84"/>
    <mergeCell ref="G89:K89"/>
    <mergeCell ref="G91:K91"/>
    <mergeCell ref="G96:K96"/>
    <mergeCell ref="G109:K109"/>
    <mergeCell ref="G129:K129"/>
    <mergeCell ref="G131:K131"/>
    <mergeCell ref="G137:K137"/>
    <mergeCell ref="G142:K142"/>
    <mergeCell ref="G146:K146"/>
    <mergeCell ref="G152:K152"/>
    <mergeCell ref="G154:K154"/>
    <mergeCell ref="G158:K158"/>
  </mergeCells>
  <phoneticPr fontId="16" type="noConversion"/>
  <conditionalFormatting sqref="F18">
    <cfRule type="expression" dxfId="3" priority="3" stopIfTrue="1">
      <formula>$C18=1</formula>
    </cfRule>
    <cfRule type="expression" dxfId="2" priority="4" stopIfTrue="1">
      <formula>OR($C18=0,$C18=2,$C18=3,$C18=4)</formula>
    </cfRule>
  </conditionalFormatting>
  <conditionalFormatting sqref="F21:F22">
    <cfRule type="expression" dxfId="1" priority="1" stopIfTrue="1">
      <formula>$C21=1</formula>
    </cfRule>
    <cfRule type="expression" dxfId="0" priority="2" stopIfTrue="1">
      <formula>OR($C21=0,$C21=2,$C21=3,$C21=4)</formula>
    </cfRule>
  </conditionalFormatting>
  <printOptions horizontalCentered="1"/>
  <pageMargins left="0.70866141732283472" right="0.70866141732283472" top="0.78740157480314965" bottom="0.78740157480314965" header="0.31496062992125984" footer="0.31496062992125984"/>
  <pageSetup paperSize="9" scale="58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IH210"/>
  <sheetViews>
    <sheetView showGridLines="0" topLeftCell="A4" zoomScale="70" zoomScaleNormal="70" workbookViewId="0">
      <selection activeCell="F24" sqref="F24"/>
    </sheetView>
  </sheetViews>
  <sheetFormatPr defaultRowHeight="15" x14ac:dyDescent="0.25"/>
  <cols>
    <col min="1" max="1" width="2.5703125" customWidth="1"/>
    <col min="2" max="2" width="16" customWidth="1"/>
    <col min="3" max="4" width="16.42578125" customWidth="1"/>
    <col min="5" max="5" width="51" customWidth="1"/>
    <col min="6" max="6" width="16.42578125" style="16" customWidth="1"/>
    <col min="7" max="8" width="16.42578125" customWidth="1"/>
  </cols>
  <sheetData>
    <row r="1" spans="2:13" s="60" customFormat="1" ht="21.95" customHeight="1" x14ac:dyDescent="0.35">
      <c r="B1" s="165" t="s">
        <v>952</v>
      </c>
      <c r="C1" s="166"/>
      <c r="D1" s="166"/>
      <c r="E1" s="166"/>
      <c r="F1" s="166"/>
      <c r="G1" s="166"/>
      <c r="H1" s="166"/>
      <c r="I1" s="59"/>
      <c r="J1" s="59"/>
      <c r="K1" s="59"/>
      <c r="L1" s="59"/>
      <c r="M1" s="59"/>
    </row>
    <row r="2" spans="2:13" s="60" customFormat="1" ht="21.95" customHeight="1" x14ac:dyDescent="0.35">
      <c r="B2" s="165" t="str">
        <f>Orçamento!B2</f>
        <v>TRIBUNAL DE CONTAS DO ESTADO DE GOIÁS</v>
      </c>
      <c r="C2" s="166"/>
      <c r="D2" s="166"/>
      <c r="E2" s="166"/>
      <c r="F2" s="166"/>
      <c r="G2" s="166"/>
      <c r="H2" s="166"/>
      <c r="I2" s="59"/>
      <c r="J2" s="59"/>
      <c r="K2" s="59"/>
      <c r="L2" s="59"/>
      <c r="M2" s="59"/>
    </row>
    <row r="3" spans="2:13" s="4" customFormat="1" ht="21.95" customHeight="1" x14ac:dyDescent="0.35">
      <c r="B3" s="5" t="s">
        <v>2</v>
      </c>
      <c r="C3" s="6" t="str">
        <f>Orçamento!C3</f>
        <v>GIS ENGENHARIA E CONSTRUÇÕES LTDA - PP - CNPJ: 50.764.669/0001-28</v>
      </c>
      <c r="D3" s="7"/>
      <c r="E3" s="7"/>
      <c r="F3" s="14"/>
      <c r="G3" s="8"/>
      <c r="H3" s="8"/>
      <c r="I3" s="3"/>
      <c r="J3" s="3"/>
      <c r="K3" s="3"/>
      <c r="L3" s="3"/>
      <c r="M3" s="3"/>
    </row>
    <row r="4" spans="2:13" s="4" customFormat="1" ht="21.95" customHeight="1" x14ac:dyDescent="0.35">
      <c r="B4" s="5" t="s">
        <v>4</v>
      </c>
      <c r="C4" s="6" t="str">
        <f>Orçamento!C4</f>
        <v>Rua Magdeburgo, SN, Quadra 166, Lote 02, Jardim Europa, Goiânia-GO CEP 74.330-480</v>
      </c>
      <c r="D4" s="7"/>
      <c r="E4" s="7"/>
      <c r="F4" s="14"/>
      <c r="G4" s="8"/>
      <c r="H4" s="8"/>
      <c r="I4" s="3"/>
      <c r="J4" s="3"/>
      <c r="K4" s="3"/>
      <c r="L4" s="3"/>
      <c r="M4" s="3"/>
    </row>
    <row r="5" spans="2:13" s="4" customFormat="1" ht="21.95" customHeight="1" x14ac:dyDescent="0.35">
      <c r="B5" s="5" t="s">
        <v>6</v>
      </c>
      <c r="C5" s="6" t="str">
        <f>Orçamento!C5</f>
        <v>E-mail: projetos.gisengenharia@gmail.com; Celular: (62)98131-0392</v>
      </c>
      <c r="D5" s="7"/>
      <c r="E5" s="7"/>
      <c r="F5" s="14"/>
      <c r="G5" s="8"/>
      <c r="H5" s="8"/>
      <c r="I5" s="3"/>
      <c r="J5" s="3"/>
      <c r="K5" s="3"/>
      <c r="L5" s="3"/>
      <c r="M5" s="3"/>
    </row>
    <row r="6" spans="2:13" s="4" customFormat="1" ht="48" customHeight="1" x14ac:dyDescent="0.35">
      <c r="B6" s="95" t="s">
        <v>8</v>
      </c>
      <c r="C6" s="169" t="str">
        <f>Orçamento!C6</f>
        <v>Construção de Laboratório de Solo - TCE</v>
      </c>
      <c r="D6" s="169"/>
      <c r="E6" s="169"/>
      <c r="F6" s="169"/>
      <c r="G6" s="8"/>
      <c r="H6" s="8"/>
      <c r="I6" s="3"/>
      <c r="J6" s="3"/>
      <c r="K6" s="3"/>
      <c r="L6" s="3"/>
      <c r="M6" s="3"/>
    </row>
    <row r="7" spans="2:13" s="4" customFormat="1" ht="21" x14ac:dyDescent="0.35">
      <c r="B7" s="5" t="s">
        <v>11</v>
      </c>
      <c r="C7" s="6" t="str">
        <f>Orçamento!C7</f>
        <v>Goiânia - GO</v>
      </c>
      <c r="D7" s="10"/>
      <c r="E7" s="10"/>
      <c r="F7" s="15"/>
      <c r="G7" s="8"/>
      <c r="H7" s="8"/>
      <c r="I7" s="3"/>
      <c r="J7" s="3"/>
      <c r="K7" s="3"/>
      <c r="L7" s="3"/>
      <c r="M7" s="3"/>
    </row>
    <row r="8" spans="2:13" s="4" customFormat="1" ht="21" x14ac:dyDescent="0.35">
      <c r="B8" s="5" t="s">
        <v>14</v>
      </c>
      <c r="C8" s="6" t="str">
        <f>Orçamento!C8</f>
        <v>Março de 2025</v>
      </c>
      <c r="D8" s="10"/>
      <c r="E8" s="10"/>
      <c r="F8" s="15"/>
      <c r="G8" s="8"/>
      <c r="H8" s="8"/>
      <c r="I8" s="3"/>
      <c r="J8" s="3"/>
      <c r="K8" s="3"/>
      <c r="L8" s="3"/>
      <c r="M8" s="3"/>
    </row>
    <row r="9" spans="2:13" s="4" customFormat="1" ht="21" x14ac:dyDescent="0.35">
      <c r="B9" s="5" t="s">
        <v>17</v>
      </c>
      <c r="C9" s="97" t="str">
        <f>Orçamento!C9</f>
        <v>SICRO3: GO 10/2024 AGETOP-RODOVIARIO: GO 10/2024 SINAPI: GO 2/2025 AGETOP-CIVIL: GO 12/2024 (DESONERADO)</v>
      </c>
      <c r="D9" s="10"/>
      <c r="E9" s="10"/>
      <c r="F9" s="15"/>
      <c r="G9" s="8"/>
      <c r="H9" s="8"/>
      <c r="I9" s="3"/>
      <c r="J9" s="3"/>
      <c r="K9" s="3"/>
      <c r="L9" s="3"/>
      <c r="M9" s="3"/>
    </row>
    <row r="10" spans="2:13" s="53" customFormat="1" ht="28.5" customHeight="1" x14ac:dyDescent="0.25">
      <c r="B10" s="151" t="s">
        <v>19</v>
      </c>
      <c r="C10" s="153"/>
      <c r="D10" s="153"/>
      <c r="E10" s="152"/>
      <c r="F10" s="52" t="s">
        <v>953</v>
      </c>
      <c r="G10" s="151" t="s">
        <v>954</v>
      </c>
      <c r="H10" s="152"/>
    </row>
    <row r="11" spans="2:13" s="23" customFormat="1" ht="20.100000000000001" customHeight="1" x14ac:dyDescent="0.3">
      <c r="B11" s="154" t="s">
        <v>955</v>
      </c>
      <c r="C11" s="154"/>
      <c r="D11" s="154"/>
      <c r="E11" s="154"/>
      <c r="F11" s="71" t="s">
        <v>956</v>
      </c>
      <c r="G11" s="157">
        <v>0.04</v>
      </c>
      <c r="H11" s="157"/>
    </row>
    <row r="12" spans="2:13" s="23" customFormat="1" ht="20.100000000000001" customHeight="1" x14ac:dyDescent="0.3">
      <c r="B12" s="161" t="s">
        <v>957</v>
      </c>
      <c r="C12" s="162"/>
      <c r="D12" s="162"/>
      <c r="E12" s="163"/>
      <c r="F12" s="72" t="s">
        <v>958</v>
      </c>
      <c r="G12" s="158">
        <v>1.1999999999999999E-3</v>
      </c>
      <c r="H12" s="159"/>
    </row>
    <row r="13" spans="2:13" s="23" customFormat="1" ht="20.100000000000001" customHeight="1" x14ac:dyDescent="0.3">
      <c r="B13" s="154" t="s">
        <v>959</v>
      </c>
      <c r="C13" s="154"/>
      <c r="D13" s="154"/>
      <c r="E13" s="154"/>
      <c r="F13" s="71" t="s">
        <v>960</v>
      </c>
      <c r="G13" s="157">
        <v>9.7000000000000003E-3</v>
      </c>
      <c r="H13" s="157"/>
    </row>
    <row r="14" spans="2:13" s="23" customFormat="1" ht="20.100000000000001" customHeight="1" x14ac:dyDescent="0.3">
      <c r="B14" s="161" t="s">
        <v>961</v>
      </c>
      <c r="C14" s="162"/>
      <c r="D14" s="162"/>
      <c r="E14" s="163"/>
      <c r="F14" s="72" t="s">
        <v>962</v>
      </c>
      <c r="G14" s="158">
        <v>1.01E-2</v>
      </c>
      <c r="H14" s="159"/>
    </row>
    <row r="15" spans="2:13" s="23" customFormat="1" ht="20.100000000000001" customHeight="1" x14ac:dyDescent="0.3">
      <c r="B15" s="154" t="s">
        <v>963</v>
      </c>
      <c r="C15" s="154"/>
      <c r="D15" s="154"/>
      <c r="E15" s="154"/>
      <c r="F15" s="71" t="s">
        <v>964</v>
      </c>
      <c r="G15" s="157">
        <v>7.3999999999999996E-2</v>
      </c>
      <c r="H15" s="157"/>
    </row>
    <row r="16" spans="2:13" s="23" customFormat="1" ht="18.75" x14ac:dyDescent="0.3">
      <c r="B16" s="161" t="s">
        <v>965</v>
      </c>
      <c r="C16" s="162"/>
      <c r="D16" s="162"/>
      <c r="E16" s="163"/>
      <c r="F16" s="72" t="s">
        <v>966</v>
      </c>
      <c r="G16" s="158">
        <v>3.6499999999999998E-2</v>
      </c>
      <c r="H16" s="159"/>
    </row>
    <row r="17" spans="2:242" s="23" customFormat="1" ht="20.100000000000001" customHeight="1" x14ac:dyDescent="0.3">
      <c r="B17" s="154" t="s">
        <v>967</v>
      </c>
      <c r="C17" s="154"/>
      <c r="D17" s="154"/>
      <c r="E17" s="154"/>
      <c r="F17" s="71" t="s">
        <v>968</v>
      </c>
      <c r="G17" s="157">
        <v>0.05</v>
      </c>
      <c r="H17" s="157"/>
    </row>
    <row r="18" spans="2:242" s="23" customFormat="1" ht="20.100000000000001" customHeight="1" x14ac:dyDescent="0.3">
      <c r="B18" s="161" t="s">
        <v>969</v>
      </c>
      <c r="C18" s="162"/>
      <c r="D18" s="162"/>
      <c r="E18" s="163"/>
      <c r="F18" s="72" t="s">
        <v>970</v>
      </c>
      <c r="G18" s="158">
        <v>3.5999999999999997E-2</v>
      </c>
      <c r="H18" s="159"/>
    </row>
    <row r="19" spans="2:242" s="23" customFormat="1" ht="20.100000000000001" customHeight="1" x14ac:dyDescent="0.3">
      <c r="B19" s="154" t="s">
        <v>971</v>
      </c>
      <c r="C19" s="154"/>
      <c r="D19" s="154"/>
      <c r="E19" s="154"/>
      <c r="F19" s="71" t="s">
        <v>972</v>
      </c>
      <c r="G19" s="160">
        <f>((1+G11+G12+G13)*(1+G14)*(1+G15)/(1-G16-G17-G18)-1)</f>
        <v>0.29922066400000036</v>
      </c>
      <c r="H19" s="160"/>
    </row>
    <row r="20" spans="2:242" s="2" customFormat="1" ht="20.100000000000001" customHeight="1" x14ac:dyDescent="0.3">
      <c r="B20" s="62"/>
      <c r="C20" s="164"/>
      <c r="D20" s="164"/>
      <c r="E20" s="164"/>
      <c r="F20" s="66"/>
      <c r="G20" s="167"/>
      <c r="H20" s="168"/>
    </row>
    <row r="21" spans="2:242" s="25" customFormat="1" ht="18.75" x14ac:dyDescent="0.3">
      <c r="B21" s="26"/>
      <c r="C21" s="27"/>
      <c r="D21" s="28"/>
      <c r="E21" s="22"/>
      <c r="F21" s="22"/>
      <c r="G21" s="22"/>
      <c r="H21" s="22"/>
      <c r="I21" s="22"/>
      <c r="J21" s="22"/>
      <c r="K21" s="22"/>
      <c r="L21" s="29"/>
    </row>
    <row r="22" spans="2:242" s="25" customFormat="1" ht="18.75" x14ac:dyDescent="0.3">
      <c r="B22" s="50" t="s">
        <v>973</v>
      </c>
      <c r="C22" s="51"/>
      <c r="D22" s="28"/>
      <c r="E22" s="22"/>
      <c r="F22" s="22"/>
      <c r="G22" s="22"/>
      <c r="H22" s="22"/>
      <c r="I22" s="22"/>
      <c r="J22" s="22"/>
      <c r="K22" s="22"/>
      <c r="L22" s="29"/>
    </row>
    <row r="23" spans="2:242" s="25" customFormat="1" ht="18.75" x14ac:dyDescent="0.3">
      <c r="B23" s="50"/>
      <c r="C23" s="51"/>
      <c r="D23" s="28"/>
      <c r="E23" s="22"/>
      <c r="F23" s="22"/>
      <c r="G23" s="22"/>
      <c r="H23" s="22"/>
      <c r="I23" s="22"/>
      <c r="J23" s="22"/>
      <c r="K23" s="22"/>
      <c r="L23" s="29"/>
    </row>
    <row r="24" spans="2:242" s="25" customFormat="1" ht="18.75" x14ac:dyDescent="0.3">
      <c r="B24" s="50"/>
      <c r="C24" s="51"/>
      <c r="D24" s="28"/>
      <c r="E24" s="22"/>
      <c r="F24" s="22"/>
      <c r="G24" s="22"/>
      <c r="H24" s="22"/>
      <c r="I24" s="22"/>
      <c r="J24" s="22"/>
      <c r="K24" s="22"/>
      <c r="L24" s="29"/>
    </row>
    <row r="25" spans="2:242" s="25" customFormat="1" ht="18.75" x14ac:dyDescent="0.3">
      <c r="B25" s="50"/>
      <c r="C25" s="51"/>
      <c r="D25" s="28"/>
      <c r="E25" s="22"/>
      <c r="F25" s="22"/>
      <c r="G25" s="22"/>
      <c r="H25" s="22"/>
      <c r="I25" s="22"/>
      <c r="J25" s="22"/>
      <c r="K25" s="22"/>
      <c r="L25" s="29"/>
    </row>
    <row r="26" spans="2:242" s="25" customFormat="1" ht="41.25" customHeight="1" x14ac:dyDescent="0.3">
      <c r="B26" s="155" t="s">
        <v>974</v>
      </c>
      <c r="C26" s="156"/>
      <c r="D26" s="156"/>
      <c r="E26" s="156"/>
      <c r="F26" s="156"/>
      <c r="G26" s="156"/>
      <c r="H26" s="156"/>
      <c r="I26" s="22"/>
      <c r="J26" s="22"/>
      <c r="K26" s="22"/>
      <c r="L26" s="29"/>
    </row>
    <row r="27" spans="2:242" s="25" customFormat="1" ht="18.75" x14ac:dyDescent="0.3">
      <c r="B27" s="50"/>
      <c r="C27" s="51"/>
      <c r="D27" s="28"/>
      <c r="E27" s="22"/>
      <c r="F27" s="22"/>
      <c r="G27" s="22"/>
      <c r="H27" s="22"/>
      <c r="I27" s="22"/>
      <c r="J27" s="22"/>
      <c r="K27" s="22"/>
      <c r="L27" s="29"/>
    </row>
    <row r="28" spans="2:242" s="25" customFormat="1" ht="66.75" customHeight="1" x14ac:dyDescent="0.3">
      <c r="B28" s="155" t="s">
        <v>975</v>
      </c>
      <c r="C28" s="156"/>
      <c r="D28" s="156"/>
      <c r="E28" s="156"/>
      <c r="F28" s="156"/>
      <c r="G28" s="156"/>
      <c r="H28" s="156"/>
      <c r="I28" s="22"/>
      <c r="J28" s="22"/>
      <c r="K28" s="22"/>
      <c r="L28" s="29"/>
    </row>
    <row r="29" spans="2:242" s="25" customFormat="1" ht="19.5" customHeight="1" x14ac:dyDescent="0.3">
      <c r="B29" s="110"/>
      <c r="C29" s="110"/>
      <c r="D29" s="110"/>
      <c r="E29" s="110"/>
      <c r="F29" s="110"/>
      <c r="G29" s="110"/>
      <c r="H29" s="110"/>
      <c r="I29" s="22"/>
      <c r="J29" s="22"/>
      <c r="K29" s="22"/>
      <c r="L29" s="22"/>
    </row>
    <row r="30" spans="2:242" s="18" customFormat="1" ht="18.75" x14ac:dyDescent="0.3">
      <c r="B30" s="19"/>
      <c r="C30" s="20"/>
      <c r="D30" s="21"/>
      <c r="E30" s="22"/>
      <c r="F30" s="22"/>
      <c r="G30" s="22"/>
      <c r="H30" s="22"/>
      <c r="I30" s="22"/>
      <c r="J30" s="22"/>
      <c r="K30" s="22"/>
      <c r="L30" s="24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5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25"/>
      <c r="FM30" s="25"/>
      <c r="FN30" s="25"/>
      <c r="FO30" s="25"/>
      <c r="FP30" s="25"/>
      <c r="FQ30" s="25"/>
      <c r="FR30" s="25"/>
      <c r="FS30" s="25"/>
      <c r="FT30" s="25"/>
      <c r="FU30" s="25"/>
      <c r="FV30" s="25"/>
      <c r="FW30" s="25"/>
      <c r="FX30" s="25"/>
      <c r="FY30" s="25"/>
      <c r="FZ30" s="25"/>
      <c r="GA30" s="25"/>
      <c r="GB30" s="25"/>
      <c r="GC30" s="25"/>
      <c r="GD30" s="25"/>
      <c r="GE30" s="25"/>
      <c r="GF30" s="25"/>
      <c r="GG30" s="25"/>
      <c r="GH30" s="25"/>
      <c r="GI30" s="25"/>
      <c r="GJ30" s="25"/>
      <c r="GK30" s="25"/>
      <c r="GL30" s="25"/>
      <c r="GM30" s="25"/>
      <c r="GN30" s="25"/>
      <c r="GO30" s="25"/>
      <c r="GP30" s="25"/>
      <c r="GQ30" s="25"/>
      <c r="GR30" s="25"/>
      <c r="GS30" s="25"/>
      <c r="GT30" s="25"/>
      <c r="GU30" s="25"/>
      <c r="GV30" s="25"/>
      <c r="GW30" s="25"/>
      <c r="GX30" s="25"/>
      <c r="GY30" s="25"/>
      <c r="GZ30" s="25"/>
      <c r="HA30" s="25"/>
      <c r="HB30" s="25"/>
      <c r="HC30" s="25"/>
      <c r="HD30" s="25"/>
      <c r="HE30" s="25"/>
      <c r="HF30" s="25"/>
      <c r="HG30" s="25"/>
      <c r="HH30" s="25"/>
      <c r="HI30" s="25"/>
      <c r="HJ30" s="25"/>
      <c r="HK30" s="25"/>
      <c r="HL30" s="25"/>
      <c r="HM30" s="25"/>
      <c r="HN30" s="25"/>
      <c r="HO30" s="25"/>
      <c r="HP30" s="25"/>
      <c r="HQ30" s="25"/>
      <c r="HR30" s="25"/>
      <c r="HS30" s="25"/>
      <c r="HT30" s="25"/>
      <c r="HU30" s="25"/>
      <c r="HV30" s="25"/>
      <c r="HW30" s="25"/>
      <c r="HX30" s="25"/>
      <c r="HY30" s="25"/>
      <c r="HZ30" s="25"/>
      <c r="IA30" s="25"/>
      <c r="IB30" s="25"/>
      <c r="IC30" s="25"/>
      <c r="ID30" s="25"/>
      <c r="IE30" s="25"/>
      <c r="IF30" s="25"/>
      <c r="IG30" s="25"/>
      <c r="IH30" s="25"/>
    </row>
    <row r="31" spans="2:242" s="18" customFormat="1" ht="18.75" x14ac:dyDescent="0.3">
      <c r="B31" s="19"/>
      <c r="C31" s="73"/>
      <c r="D31" s="21"/>
      <c r="E31" s="22"/>
      <c r="F31" s="22"/>
      <c r="G31" s="22"/>
      <c r="H31" s="22"/>
      <c r="I31" s="22"/>
      <c r="J31" s="22"/>
      <c r="K31" s="22"/>
      <c r="L31" s="24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  <c r="GR31" s="25"/>
      <c r="GS31" s="25"/>
      <c r="GT31" s="25"/>
      <c r="GU31" s="25"/>
      <c r="GV31" s="25"/>
      <c r="GW31" s="25"/>
      <c r="GX31" s="25"/>
      <c r="GY31" s="25"/>
      <c r="GZ31" s="25"/>
      <c r="HA31" s="25"/>
      <c r="HB31" s="25"/>
      <c r="HC31" s="25"/>
      <c r="HD31" s="25"/>
      <c r="HE31" s="25"/>
      <c r="HF31" s="25"/>
      <c r="HG31" s="25"/>
      <c r="HH31" s="25"/>
      <c r="HI31" s="25"/>
      <c r="HJ31" s="25"/>
      <c r="HK31" s="25"/>
      <c r="HL31" s="25"/>
      <c r="HM31" s="25"/>
      <c r="HN31" s="25"/>
      <c r="HO31" s="25"/>
      <c r="HP31" s="25"/>
      <c r="HQ31" s="25"/>
      <c r="HR31" s="25"/>
      <c r="HS31" s="25"/>
      <c r="HT31" s="25"/>
      <c r="HU31" s="25"/>
      <c r="HV31" s="25"/>
      <c r="HW31" s="25"/>
      <c r="HX31" s="25"/>
      <c r="HY31" s="25"/>
      <c r="HZ31" s="25"/>
      <c r="IA31" s="25"/>
      <c r="IB31" s="25"/>
      <c r="IC31" s="25"/>
      <c r="ID31" s="25"/>
      <c r="IE31" s="25"/>
      <c r="IF31" s="25"/>
      <c r="IG31" s="25"/>
      <c r="IH31" s="25"/>
    </row>
    <row r="32" spans="2:242" s="18" customFormat="1" ht="18.75" x14ac:dyDescent="0.3">
      <c r="B32" s="19"/>
      <c r="C32" s="73"/>
      <c r="D32" s="21"/>
      <c r="E32" s="22"/>
      <c r="F32" s="22"/>
      <c r="G32" s="22"/>
      <c r="H32" s="22"/>
      <c r="I32" s="22"/>
      <c r="J32" s="22"/>
      <c r="K32" s="22"/>
      <c r="L32" s="24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5"/>
      <c r="GH32" s="25"/>
      <c r="GI32" s="25"/>
      <c r="GJ32" s="25"/>
      <c r="GK32" s="25"/>
      <c r="GL32" s="25"/>
      <c r="GM32" s="25"/>
      <c r="GN32" s="25"/>
      <c r="GO32" s="25"/>
      <c r="GP32" s="25"/>
      <c r="GQ32" s="25"/>
      <c r="GR32" s="25"/>
      <c r="GS32" s="25"/>
      <c r="GT32" s="25"/>
      <c r="GU32" s="25"/>
      <c r="GV32" s="25"/>
      <c r="GW32" s="25"/>
      <c r="GX32" s="25"/>
      <c r="GY32" s="25"/>
      <c r="GZ32" s="25"/>
      <c r="HA32" s="25"/>
      <c r="HB32" s="25"/>
      <c r="HC32" s="25"/>
      <c r="HD32" s="25"/>
      <c r="HE32" s="25"/>
      <c r="HF32" s="25"/>
      <c r="HG32" s="25"/>
      <c r="HH32" s="25"/>
      <c r="HI32" s="25"/>
      <c r="HJ32" s="25"/>
      <c r="HK32" s="25"/>
      <c r="HL32" s="25"/>
      <c r="HM32" s="25"/>
      <c r="HN32" s="25"/>
      <c r="HO32" s="25"/>
      <c r="HP32" s="25"/>
      <c r="HQ32" s="25"/>
      <c r="HR32" s="25"/>
      <c r="HS32" s="25"/>
      <c r="HT32" s="25"/>
      <c r="HU32" s="25"/>
      <c r="HV32" s="25"/>
      <c r="HW32" s="25"/>
      <c r="HX32" s="25"/>
      <c r="HY32" s="25"/>
      <c r="HZ32" s="25"/>
      <c r="IA32" s="25"/>
      <c r="IB32" s="25"/>
      <c r="IC32" s="25"/>
      <c r="ID32" s="25"/>
      <c r="IE32" s="25"/>
      <c r="IF32" s="25"/>
      <c r="IG32" s="25"/>
      <c r="IH32" s="25"/>
    </row>
    <row r="33" spans="2:242" s="18" customFormat="1" ht="18.75" x14ac:dyDescent="0.3">
      <c r="B33" s="19"/>
      <c r="C33" s="73"/>
      <c r="D33" s="21"/>
      <c r="E33" s="22"/>
      <c r="F33" s="22"/>
      <c r="G33" s="22"/>
      <c r="H33" s="22"/>
      <c r="I33" s="22"/>
      <c r="J33" s="22"/>
      <c r="K33" s="22"/>
      <c r="L33" s="24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  <c r="FL33" s="25"/>
      <c r="FM33" s="25"/>
      <c r="FN33" s="25"/>
      <c r="FO33" s="25"/>
      <c r="FP33" s="25"/>
      <c r="FQ33" s="25"/>
      <c r="FR33" s="25"/>
      <c r="FS33" s="25"/>
      <c r="FT33" s="25"/>
      <c r="FU33" s="25"/>
      <c r="FV33" s="25"/>
      <c r="FW33" s="25"/>
      <c r="FX33" s="25"/>
      <c r="FY33" s="25"/>
      <c r="FZ33" s="25"/>
      <c r="GA33" s="25"/>
      <c r="GB33" s="25"/>
      <c r="GC33" s="25"/>
      <c r="GD33" s="25"/>
      <c r="GE33" s="25"/>
      <c r="GF33" s="25"/>
      <c r="GG33" s="25"/>
      <c r="GH33" s="25"/>
      <c r="GI33" s="25"/>
      <c r="GJ33" s="25"/>
      <c r="GK33" s="25"/>
      <c r="GL33" s="25"/>
      <c r="GM33" s="25"/>
      <c r="GN33" s="25"/>
      <c r="GO33" s="25"/>
      <c r="GP33" s="25"/>
      <c r="GQ33" s="25"/>
      <c r="GR33" s="25"/>
      <c r="GS33" s="25"/>
      <c r="GT33" s="25"/>
      <c r="GU33" s="25"/>
      <c r="GV33" s="25"/>
      <c r="GW33" s="25"/>
      <c r="GX33" s="25"/>
      <c r="GY33" s="25"/>
      <c r="GZ33" s="25"/>
      <c r="HA33" s="25"/>
      <c r="HB33" s="25"/>
      <c r="HC33" s="25"/>
      <c r="HD33" s="25"/>
      <c r="HE33" s="25"/>
      <c r="HF33" s="25"/>
      <c r="HG33" s="25"/>
      <c r="HH33" s="25"/>
      <c r="HI33" s="25"/>
      <c r="HJ33" s="25"/>
      <c r="HK33" s="25"/>
      <c r="HL33" s="25"/>
      <c r="HM33" s="25"/>
      <c r="HN33" s="25"/>
      <c r="HO33" s="25"/>
      <c r="HP33" s="25"/>
      <c r="HQ33" s="25"/>
      <c r="HR33" s="25"/>
      <c r="HS33" s="25"/>
      <c r="HT33" s="25"/>
      <c r="HU33" s="25"/>
      <c r="HV33" s="25"/>
      <c r="HW33" s="25"/>
      <c r="HX33" s="25"/>
      <c r="HY33" s="25"/>
      <c r="HZ33" s="25"/>
      <c r="IA33" s="25"/>
      <c r="IB33" s="25"/>
      <c r="IC33" s="25"/>
      <c r="ID33" s="25"/>
      <c r="IE33" s="25"/>
      <c r="IF33" s="25"/>
      <c r="IG33" s="25"/>
      <c r="IH33" s="25"/>
    </row>
    <row r="34" spans="2:242" s="23" customFormat="1" ht="18.75" x14ac:dyDescent="0.3">
      <c r="B34" s="30"/>
      <c r="C34" s="31"/>
      <c r="D34" s="32"/>
      <c r="E34" s="38" t="s">
        <v>976</v>
      </c>
      <c r="F34" s="39"/>
      <c r="G34" s="40"/>
      <c r="H34" s="40"/>
      <c r="I34" s="35"/>
      <c r="J34" s="35"/>
      <c r="K34" s="35"/>
      <c r="L34" s="36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</row>
    <row r="35" spans="2:242" s="23" customFormat="1" ht="18.75" x14ac:dyDescent="0.3">
      <c r="B35" s="30"/>
      <c r="C35" s="31"/>
      <c r="D35" s="32"/>
      <c r="E35" s="38" t="s">
        <v>977</v>
      </c>
      <c r="F35" s="39"/>
      <c r="G35" s="40"/>
      <c r="H35" s="40"/>
      <c r="I35" s="35"/>
      <c r="J35" s="35"/>
      <c r="K35" s="35"/>
      <c r="L35" s="36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</row>
    <row r="36" spans="2:242" s="23" customFormat="1" ht="18.75" x14ac:dyDescent="0.3">
      <c r="B36" s="30"/>
      <c r="C36" s="31"/>
      <c r="D36" s="32"/>
      <c r="E36" s="104" t="s">
        <v>978</v>
      </c>
      <c r="F36" s="39"/>
      <c r="G36" s="40"/>
      <c r="H36" s="40"/>
      <c r="I36" s="35"/>
      <c r="J36" s="35"/>
      <c r="K36" s="35"/>
      <c r="L36" s="36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</row>
    <row r="37" spans="2:242" s="23" customFormat="1" ht="19.5" thickBot="1" x14ac:dyDescent="0.35">
      <c r="B37" s="41"/>
      <c r="C37" s="42"/>
      <c r="D37" s="43"/>
      <c r="E37" s="105" t="s">
        <v>979</v>
      </c>
      <c r="F37" s="45"/>
      <c r="G37" s="46"/>
      <c r="H37" s="46"/>
      <c r="I37" s="48"/>
      <c r="J37" s="48"/>
      <c r="K37" s="48"/>
      <c r="L37" s="49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</row>
    <row r="38" spans="2:242" x14ac:dyDescent="0.25">
      <c r="F38"/>
    </row>
    <row r="39" spans="2:242" x14ac:dyDescent="0.25">
      <c r="F39"/>
    </row>
    <row r="40" spans="2:242" x14ac:dyDescent="0.25">
      <c r="F40"/>
    </row>
    <row r="41" spans="2:242" x14ac:dyDescent="0.25">
      <c r="F41"/>
    </row>
    <row r="42" spans="2:242" x14ac:dyDescent="0.25">
      <c r="F42"/>
    </row>
    <row r="43" spans="2:242" x14ac:dyDescent="0.25">
      <c r="F43"/>
    </row>
    <row r="44" spans="2:242" x14ac:dyDescent="0.25">
      <c r="F44"/>
    </row>
    <row r="45" spans="2:242" x14ac:dyDescent="0.25">
      <c r="F45"/>
    </row>
    <row r="46" spans="2:242" x14ac:dyDescent="0.25">
      <c r="F46"/>
    </row>
    <row r="47" spans="2:242" x14ac:dyDescent="0.25">
      <c r="F47"/>
    </row>
    <row r="48" spans="2:242" x14ac:dyDescent="0.25">
      <c r="F48"/>
    </row>
    <row r="49" spans="6:6" x14ac:dyDescent="0.25">
      <c r="F49"/>
    </row>
    <row r="50" spans="6:6" x14ac:dyDescent="0.25">
      <c r="F50"/>
    </row>
    <row r="51" spans="6:6" x14ac:dyDescent="0.25">
      <c r="F51"/>
    </row>
    <row r="52" spans="6:6" x14ac:dyDescent="0.25">
      <c r="F52"/>
    </row>
    <row r="53" spans="6:6" x14ac:dyDescent="0.25">
      <c r="F53"/>
    </row>
    <row r="54" spans="6:6" x14ac:dyDescent="0.25">
      <c r="F54"/>
    </row>
    <row r="55" spans="6:6" x14ac:dyDescent="0.25">
      <c r="F55"/>
    </row>
    <row r="56" spans="6:6" x14ac:dyDescent="0.25">
      <c r="F56"/>
    </row>
    <row r="57" spans="6:6" x14ac:dyDescent="0.25">
      <c r="F57"/>
    </row>
    <row r="58" spans="6:6" x14ac:dyDescent="0.25">
      <c r="F58"/>
    </row>
    <row r="59" spans="6:6" x14ac:dyDescent="0.25">
      <c r="F59"/>
    </row>
    <row r="60" spans="6:6" x14ac:dyDescent="0.25">
      <c r="F60"/>
    </row>
    <row r="61" spans="6:6" x14ac:dyDescent="0.25">
      <c r="F61"/>
    </row>
    <row r="62" spans="6:6" x14ac:dyDescent="0.25">
      <c r="F62"/>
    </row>
    <row r="63" spans="6:6" x14ac:dyDescent="0.25">
      <c r="F63"/>
    </row>
    <row r="64" spans="6:6" x14ac:dyDescent="0.25">
      <c r="F64"/>
    </row>
    <row r="65" spans="6:6" x14ac:dyDescent="0.25">
      <c r="F65"/>
    </row>
    <row r="66" spans="6:6" x14ac:dyDescent="0.25">
      <c r="F66"/>
    </row>
    <row r="67" spans="6:6" x14ac:dyDescent="0.25">
      <c r="F67"/>
    </row>
    <row r="68" spans="6:6" x14ac:dyDescent="0.25">
      <c r="F68"/>
    </row>
    <row r="69" spans="6:6" x14ac:dyDescent="0.25">
      <c r="F69"/>
    </row>
    <row r="70" spans="6:6" x14ac:dyDescent="0.25">
      <c r="F70"/>
    </row>
    <row r="71" spans="6:6" x14ac:dyDescent="0.25">
      <c r="F71"/>
    </row>
    <row r="72" spans="6:6" x14ac:dyDescent="0.25">
      <c r="F72"/>
    </row>
    <row r="73" spans="6:6" x14ac:dyDescent="0.25">
      <c r="F73"/>
    </row>
    <row r="74" spans="6:6" x14ac:dyDescent="0.25">
      <c r="F74"/>
    </row>
    <row r="75" spans="6:6" x14ac:dyDescent="0.25">
      <c r="F75"/>
    </row>
    <row r="76" spans="6:6" x14ac:dyDescent="0.25">
      <c r="F76"/>
    </row>
    <row r="77" spans="6:6" x14ac:dyDescent="0.25">
      <c r="F77"/>
    </row>
    <row r="78" spans="6:6" x14ac:dyDescent="0.25">
      <c r="F78"/>
    </row>
    <row r="79" spans="6:6" x14ac:dyDescent="0.25">
      <c r="F79"/>
    </row>
    <row r="80" spans="6:6" x14ac:dyDescent="0.25">
      <c r="F80"/>
    </row>
    <row r="81" spans="6:6" x14ac:dyDescent="0.25">
      <c r="F81"/>
    </row>
    <row r="82" spans="6:6" x14ac:dyDescent="0.25">
      <c r="F82"/>
    </row>
    <row r="83" spans="6:6" x14ac:dyDescent="0.25">
      <c r="F83"/>
    </row>
    <row r="84" spans="6:6" x14ac:dyDescent="0.25">
      <c r="F84"/>
    </row>
    <row r="85" spans="6:6" x14ac:dyDescent="0.25">
      <c r="F85"/>
    </row>
    <row r="86" spans="6:6" x14ac:dyDescent="0.25">
      <c r="F86"/>
    </row>
    <row r="87" spans="6:6" x14ac:dyDescent="0.25">
      <c r="F87"/>
    </row>
    <row r="88" spans="6:6" x14ac:dyDescent="0.25">
      <c r="F88"/>
    </row>
    <row r="89" spans="6:6" x14ac:dyDescent="0.25">
      <c r="F89"/>
    </row>
    <row r="90" spans="6:6" x14ac:dyDescent="0.25">
      <c r="F90"/>
    </row>
    <row r="91" spans="6:6" x14ac:dyDescent="0.25">
      <c r="F91"/>
    </row>
    <row r="92" spans="6:6" x14ac:dyDescent="0.25">
      <c r="F92"/>
    </row>
    <row r="93" spans="6:6" x14ac:dyDescent="0.25">
      <c r="F93"/>
    </row>
    <row r="94" spans="6:6" x14ac:dyDescent="0.25">
      <c r="F94"/>
    </row>
    <row r="95" spans="6:6" x14ac:dyDescent="0.25">
      <c r="F95"/>
    </row>
    <row r="96" spans="6:6" x14ac:dyDescent="0.25">
      <c r="F96"/>
    </row>
    <row r="97" spans="6:6" x14ac:dyDescent="0.25">
      <c r="F97"/>
    </row>
    <row r="98" spans="6:6" x14ac:dyDescent="0.25">
      <c r="F98"/>
    </row>
    <row r="99" spans="6:6" x14ac:dyDescent="0.25">
      <c r="F99"/>
    </row>
    <row r="100" spans="6:6" x14ac:dyDescent="0.25">
      <c r="F100"/>
    </row>
    <row r="101" spans="6:6" x14ac:dyDescent="0.25">
      <c r="F101"/>
    </row>
    <row r="102" spans="6:6" x14ac:dyDescent="0.25">
      <c r="F102"/>
    </row>
    <row r="103" spans="6:6" x14ac:dyDescent="0.25">
      <c r="F103"/>
    </row>
    <row r="104" spans="6:6" x14ac:dyDescent="0.25">
      <c r="F104"/>
    </row>
    <row r="105" spans="6:6" x14ac:dyDescent="0.25">
      <c r="F105"/>
    </row>
    <row r="106" spans="6:6" x14ac:dyDescent="0.25">
      <c r="F106"/>
    </row>
    <row r="107" spans="6:6" x14ac:dyDescent="0.25">
      <c r="F107"/>
    </row>
    <row r="108" spans="6:6" x14ac:dyDescent="0.25">
      <c r="F108"/>
    </row>
    <row r="109" spans="6:6" x14ac:dyDescent="0.25">
      <c r="F109"/>
    </row>
    <row r="110" spans="6:6" x14ac:dyDescent="0.25">
      <c r="F110"/>
    </row>
    <row r="111" spans="6:6" x14ac:dyDescent="0.25">
      <c r="F111"/>
    </row>
    <row r="112" spans="6:6" x14ac:dyDescent="0.25">
      <c r="F112"/>
    </row>
    <row r="113" spans="6:6" x14ac:dyDescent="0.25">
      <c r="F113"/>
    </row>
    <row r="114" spans="6:6" x14ac:dyDescent="0.25">
      <c r="F114"/>
    </row>
    <row r="115" spans="6:6" x14ac:dyDescent="0.25">
      <c r="F115"/>
    </row>
    <row r="116" spans="6:6" x14ac:dyDescent="0.25">
      <c r="F116"/>
    </row>
    <row r="117" spans="6:6" x14ac:dyDescent="0.25">
      <c r="F117"/>
    </row>
    <row r="118" spans="6:6" x14ac:dyDescent="0.25">
      <c r="F118"/>
    </row>
    <row r="119" spans="6:6" x14ac:dyDescent="0.25">
      <c r="F119"/>
    </row>
    <row r="120" spans="6:6" x14ac:dyDescent="0.25">
      <c r="F120"/>
    </row>
    <row r="121" spans="6:6" x14ac:dyDescent="0.25">
      <c r="F121"/>
    </row>
    <row r="122" spans="6:6" x14ac:dyDescent="0.25">
      <c r="F122"/>
    </row>
    <row r="123" spans="6:6" x14ac:dyDescent="0.25">
      <c r="F123"/>
    </row>
    <row r="124" spans="6:6" x14ac:dyDescent="0.25">
      <c r="F124"/>
    </row>
    <row r="125" spans="6:6" x14ac:dyDescent="0.25">
      <c r="F125"/>
    </row>
    <row r="126" spans="6:6" x14ac:dyDescent="0.25">
      <c r="F126"/>
    </row>
    <row r="127" spans="6:6" x14ac:dyDescent="0.25">
      <c r="F127"/>
    </row>
    <row r="128" spans="6:6" x14ac:dyDescent="0.25">
      <c r="F128"/>
    </row>
    <row r="129" spans="6:6" x14ac:dyDescent="0.25">
      <c r="F129"/>
    </row>
    <row r="130" spans="6:6" x14ac:dyDescent="0.25">
      <c r="F130"/>
    </row>
    <row r="131" spans="6:6" x14ac:dyDescent="0.25">
      <c r="F131"/>
    </row>
    <row r="132" spans="6:6" x14ac:dyDescent="0.25">
      <c r="F132"/>
    </row>
    <row r="133" spans="6:6" x14ac:dyDescent="0.25">
      <c r="F133"/>
    </row>
    <row r="134" spans="6:6" x14ac:dyDescent="0.25">
      <c r="F134"/>
    </row>
    <row r="135" spans="6:6" x14ac:dyDescent="0.25">
      <c r="F135"/>
    </row>
    <row r="136" spans="6:6" x14ac:dyDescent="0.25">
      <c r="F136"/>
    </row>
    <row r="137" spans="6:6" x14ac:dyDescent="0.25">
      <c r="F137"/>
    </row>
    <row r="138" spans="6:6" x14ac:dyDescent="0.25">
      <c r="F138"/>
    </row>
    <row r="139" spans="6:6" x14ac:dyDescent="0.25">
      <c r="F139"/>
    </row>
    <row r="140" spans="6:6" x14ac:dyDescent="0.25">
      <c r="F140"/>
    </row>
    <row r="141" spans="6:6" x14ac:dyDescent="0.25">
      <c r="F141"/>
    </row>
    <row r="142" spans="6:6" x14ac:dyDescent="0.25">
      <c r="F142"/>
    </row>
    <row r="143" spans="6:6" x14ac:dyDescent="0.25">
      <c r="F143"/>
    </row>
    <row r="144" spans="6:6" x14ac:dyDescent="0.25">
      <c r="F144"/>
    </row>
    <row r="145" spans="6:6" x14ac:dyDescent="0.25">
      <c r="F145"/>
    </row>
    <row r="146" spans="6:6" x14ac:dyDescent="0.25">
      <c r="F146"/>
    </row>
    <row r="147" spans="6:6" x14ac:dyDescent="0.25">
      <c r="F147"/>
    </row>
    <row r="148" spans="6:6" x14ac:dyDescent="0.25">
      <c r="F148"/>
    </row>
    <row r="149" spans="6:6" x14ac:dyDescent="0.25">
      <c r="F149"/>
    </row>
    <row r="150" spans="6:6" x14ac:dyDescent="0.25">
      <c r="F150"/>
    </row>
    <row r="151" spans="6:6" x14ac:dyDescent="0.25">
      <c r="F151"/>
    </row>
    <row r="152" spans="6:6" x14ac:dyDescent="0.25">
      <c r="F152"/>
    </row>
    <row r="153" spans="6:6" x14ac:dyDescent="0.25">
      <c r="F153"/>
    </row>
    <row r="154" spans="6:6" x14ac:dyDescent="0.25">
      <c r="F154"/>
    </row>
    <row r="155" spans="6:6" x14ac:dyDescent="0.25">
      <c r="F155"/>
    </row>
    <row r="156" spans="6:6" x14ac:dyDescent="0.25">
      <c r="F156"/>
    </row>
    <row r="157" spans="6:6" x14ac:dyDescent="0.25">
      <c r="F157"/>
    </row>
    <row r="158" spans="6:6" x14ac:dyDescent="0.25">
      <c r="F158"/>
    </row>
    <row r="159" spans="6:6" x14ac:dyDescent="0.25">
      <c r="F159"/>
    </row>
    <row r="160" spans="6:6" x14ac:dyDescent="0.25">
      <c r="F160"/>
    </row>
    <row r="161" spans="6:6" x14ac:dyDescent="0.25">
      <c r="F161"/>
    </row>
    <row r="162" spans="6:6" x14ac:dyDescent="0.25">
      <c r="F162"/>
    </row>
    <row r="163" spans="6:6" x14ac:dyDescent="0.25">
      <c r="F163"/>
    </row>
    <row r="164" spans="6:6" x14ac:dyDescent="0.25">
      <c r="F164"/>
    </row>
    <row r="165" spans="6:6" x14ac:dyDescent="0.25">
      <c r="F165"/>
    </row>
    <row r="166" spans="6:6" x14ac:dyDescent="0.25">
      <c r="F166"/>
    </row>
    <row r="167" spans="6:6" x14ac:dyDescent="0.25">
      <c r="F167"/>
    </row>
    <row r="168" spans="6:6" x14ac:dyDescent="0.25">
      <c r="F168"/>
    </row>
    <row r="169" spans="6:6" x14ac:dyDescent="0.25">
      <c r="F169"/>
    </row>
    <row r="170" spans="6:6" x14ac:dyDescent="0.25">
      <c r="F170"/>
    </row>
    <row r="171" spans="6:6" x14ac:dyDescent="0.25">
      <c r="F171"/>
    </row>
    <row r="172" spans="6:6" x14ac:dyDescent="0.25">
      <c r="F172"/>
    </row>
    <row r="173" spans="6:6" x14ac:dyDescent="0.25">
      <c r="F173"/>
    </row>
    <row r="174" spans="6:6" x14ac:dyDescent="0.25">
      <c r="F174"/>
    </row>
    <row r="175" spans="6:6" x14ac:dyDescent="0.25">
      <c r="F175"/>
    </row>
    <row r="176" spans="6:6" x14ac:dyDescent="0.25">
      <c r="F176"/>
    </row>
    <row r="177" spans="6:6" x14ac:dyDescent="0.25">
      <c r="F177"/>
    </row>
    <row r="178" spans="6:6" x14ac:dyDescent="0.25">
      <c r="F178"/>
    </row>
    <row r="179" spans="6:6" x14ac:dyDescent="0.25">
      <c r="F179"/>
    </row>
    <row r="180" spans="6:6" x14ac:dyDescent="0.25">
      <c r="F180"/>
    </row>
    <row r="181" spans="6:6" x14ac:dyDescent="0.25">
      <c r="F181"/>
    </row>
    <row r="182" spans="6:6" x14ac:dyDescent="0.25">
      <c r="F182"/>
    </row>
    <row r="183" spans="6:6" x14ac:dyDescent="0.25">
      <c r="F183"/>
    </row>
    <row r="184" spans="6:6" x14ac:dyDescent="0.25">
      <c r="F184"/>
    </row>
    <row r="185" spans="6:6" x14ac:dyDescent="0.25">
      <c r="F185"/>
    </row>
    <row r="186" spans="6:6" x14ac:dyDescent="0.25">
      <c r="F186"/>
    </row>
    <row r="187" spans="6:6" x14ac:dyDescent="0.25">
      <c r="F187"/>
    </row>
    <row r="188" spans="6:6" x14ac:dyDescent="0.25">
      <c r="F188"/>
    </row>
    <row r="189" spans="6:6" x14ac:dyDescent="0.25">
      <c r="F189"/>
    </row>
    <row r="190" spans="6:6" x14ac:dyDescent="0.25">
      <c r="F190"/>
    </row>
    <row r="191" spans="6:6" x14ac:dyDescent="0.25">
      <c r="F191"/>
    </row>
    <row r="192" spans="6:6" x14ac:dyDescent="0.25">
      <c r="F192"/>
    </row>
    <row r="193" spans="2:242" x14ac:dyDescent="0.25">
      <c r="F193"/>
    </row>
    <row r="194" spans="2:242" x14ac:dyDescent="0.25">
      <c r="F194"/>
    </row>
    <row r="195" spans="2:242" x14ac:dyDescent="0.25">
      <c r="F195"/>
    </row>
    <row r="196" spans="2:242" x14ac:dyDescent="0.25">
      <c r="F196"/>
    </row>
    <row r="197" spans="2:242" x14ac:dyDescent="0.25">
      <c r="F197"/>
    </row>
    <row r="198" spans="2:242" x14ac:dyDescent="0.25">
      <c r="F198"/>
    </row>
    <row r="199" spans="2:242" x14ac:dyDescent="0.25">
      <c r="F199"/>
    </row>
    <row r="200" spans="2:242" x14ac:dyDescent="0.25">
      <c r="F200"/>
    </row>
    <row r="201" spans="2:242" x14ac:dyDescent="0.25">
      <c r="F201"/>
    </row>
    <row r="202" spans="2:242" x14ac:dyDescent="0.25">
      <c r="F202"/>
    </row>
    <row r="203" spans="2:242" s="18" customFormat="1" ht="18.75" x14ac:dyDescent="0.3">
      <c r="B203" s="19"/>
      <c r="C203" s="20"/>
      <c r="D203" s="21"/>
      <c r="E203" s="22"/>
      <c r="F203" s="22"/>
      <c r="G203" s="22"/>
      <c r="H203" s="22"/>
      <c r="I203" s="22"/>
      <c r="J203" s="22"/>
      <c r="K203" s="22"/>
      <c r="L203" s="24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 s="25"/>
      <c r="AL203" s="25"/>
      <c r="AM203" s="25"/>
      <c r="AN203" s="25"/>
      <c r="AO203" s="25"/>
      <c r="AP203" s="25"/>
      <c r="AQ203" s="25"/>
      <c r="AR203" s="25"/>
      <c r="AS203" s="25"/>
      <c r="AT203" s="25"/>
      <c r="AU203" s="25"/>
      <c r="AV203" s="25"/>
      <c r="AW203" s="25"/>
      <c r="AX203" s="25"/>
      <c r="AY203" s="25"/>
      <c r="AZ203" s="25"/>
      <c r="BA203" s="25"/>
      <c r="BB203" s="25"/>
      <c r="BC203" s="25"/>
      <c r="BD203" s="25"/>
      <c r="BE203" s="25"/>
      <c r="BF203" s="25"/>
      <c r="BG203" s="25"/>
      <c r="BH203" s="25"/>
      <c r="BI203" s="25"/>
      <c r="BJ203" s="25"/>
      <c r="BK203" s="25"/>
      <c r="BL203" s="25"/>
      <c r="BM203" s="25"/>
      <c r="BN203" s="25"/>
      <c r="BO203" s="25"/>
      <c r="BP203" s="25"/>
      <c r="BQ203" s="25"/>
      <c r="BR203" s="25"/>
      <c r="BS203" s="25"/>
      <c r="BT203" s="25"/>
      <c r="BU203" s="25"/>
      <c r="BV203" s="25"/>
      <c r="BW203" s="25"/>
      <c r="BX203" s="25"/>
      <c r="BY203" s="25"/>
      <c r="BZ203" s="25"/>
      <c r="CA203" s="25"/>
      <c r="CB203" s="25"/>
      <c r="CC203" s="25"/>
      <c r="CD203" s="25"/>
      <c r="CE203" s="25"/>
      <c r="CF203" s="25"/>
      <c r="CG203" s="25"/>
      <c r="CH203" s="25"/>
      <c r="CI203" s="25"/>
      <c r="CJ203" s="25"/>
      <c r="CK203" s="25"/>
      <c r="CL203" s="25"/>
      <c r="CM203" s="25"/>
      <c r="CN203" s="25"/>
      <c r="CO203" s="25"/>
      <c r="CP203" s="25"/>
      <c r="CQ203" s="25"/>
      <c r="CR203" s="25"/>
      <c r="CS203" s="25"/>
      <c r="CT203" s="25"/>
      <c r="CU203" s="25"/>
      <c r="CV203" s="25"/>
      <c r="CW203" s="25"/>
      <c r="CX203" s="25"/>
      <c r="CY203" s="25"/>
      <c r="CZ203" s="25"/>
      <c r="DA203" s="25"/>
      <c r="DB203" s="25"/>
      <c r="DC203" s="25"/>
      <c r="DD203" s="25"/>
      <c r="DE203" s="25"/>
      <c r="DF203" s="25"/>
      <c r="DG203" s="25"/>
      <c r="DH203" s="25"/>
      <c r="DI203" s="25"/>
      <c r="DJ203" s="25"/>
      <c r="DK203" s="25"/>
      <c r="DL203" s="25"/>
      <c r="DM203" s="25"/>
      <c r="DN203" s="25"/>
      <c r="DO203" s="25"/>
      <c r="DP203" s="25"/>
      <c r="DQ203" s="25"/>
      <c r="DR203" s="25"/>
      <c r="DS203" s="25"/>
      <c r="DT203" s="25"/>
      <c r="DU203" s="25"/>
      <c r="DV203" s="25"/>
      <c r="DW203" s="25"/>
      <c r="DX203" s="25"/>
      <c r="DY203" s="25"/>
      <c r="DZ203" s="25"/>
      <c r="EA203" s="25"/>
      <c r="EB203" s="25"/>
      <c r="EC203" s="25"/>
      <c r="ED203" s="25"/>
      <c r="EE203" s="25"/>
      <c r="EF203" s="25"/>
      <c r="EG203" s="25"/>
      <c r="EH203" s="25"/>
      <c r="EI203" s="25"/>
      <c r="EJ203" s="25"/>
      <c r="EK203" s="25"/>
      <c r="EL203" s="25"/>
      <c r="EM203" s="25"/>
      <c r="EN203" s="25"/>
      <c r="EO203" s="25"/>
      <c r="EP203" s="25"/>
      <c r="EQ203" s="25"/>
      <c r="ER203" s="25"/>
      <c r="ES203" s="25"/>
      <c r="ET203" s="25"/>
      <c r="EU203" s="25"/>
      <c r="EV203" s="25"/>
      <c r="EW203" s="25"/>
      <c r="EX203" s="25"/>
      <c r="EY203" s="25"/>
      <c r="EZ203" s="25"/>
      <c r="FA203" s="25"/>
      <c r="FB203" s="25"/>
      <c r="FC203" s="25"/>
      <c r="FD203" s="25"/>
      <c r="FE203" s="25"/>
      <c r="FF203" s="25"/>
      <c r="FG203" s="25"/>
      <c r="FH203" s="25"/>
      <c r="FI203" s="25"/>
      <c r="FJ203" s="25"/>
      <c r="FK203" s="25"/>
      <c r="FL203" s="25"/>
      <c r="FM203" s="25"/>
      <c r="FN203" s="25"/>
      <c r="FO203" s="25"/>
      <c r="FP203" s="25"/>
      <c r="FQ203" s="25"/>
      <c r="FR203" s="25"/>
      <c r="FS203" s="25"/>
      <c r="FT203" s="25"/>
      <c r="FU203" s="25"/>
      <c r="FV203" s="25"/>
      <c r="FW203" s="25"/>
      <c r="FX203" s="25"/>
      <c r="FY203" s="25"/>
      <c r="FZ203" s="25"/>
      <c r="GA203" s="25"/>
      <c r="GB203" s="25"/>
      <c r="GC203" s="25"/>
      <c r="GD203" s="25"/>
      <c r="GE203" s="25"/>
      <c r="GF203" s="25"/>
      <c r="GG203" s="25"/>
      <c r="GH203" s="25"/>
      <c r="GI203" s="25"/>
      <c r="GJ203" s="25"/>
      <c r="GK203" s="25"/>
      <c r="GL203" s="25"/>
      <c r="GM203" s="25"/>
      <c r="GN203" s="25"/>
      <c r="GO203" s="25"/>
      <c r="GP203" s="25"/>
      <c r="GQ203" s="25"/>
      <c r="GR203" s="25"/>
      <c r="GS203" s="25"/>
      <c r="GT203" s="25"/>
      <c r="GU203" s="25"/>
      <c r="GV203" s="25"/>
      <c r="GW203" s="25"/>
      <c r="GX203" s="25"/>
      <c r="GY203" s="25"/>
      <c r="GZ203" s="25"/>
      <c r="HA203" s="25"/>
      <c r="HB203" s="25"/>
      <c r="HC203" s="25"/>
      <c r="HD203" s="25"/>
      <c r="HE203" s="25"/>
      <c r="HF203" s="25"/>
      <c r="HG203" s="25"/>
      <c r="HH203" s="25"/>
      <c r="HI203" s="25"/>
      <c r="HJ203" s="25"/>
      <c r="HK203" s="25"/>
      <c r="HL203" s="25"/>
      <c r="HM203" s="25"/>
      <c r="HN203" s="25"/>
      <c r="HO203" s="25"/>
      <c r="HP203" s="25"/>
      <c r="HQ203" s="25"/>
      <c r="HR203" s="25"/>
      <c r="HS203" s="25"/>
      <c r="HT203" s="25"/>
      <c r="HU203" s="25"/>
      <c r="HV203" s="25"/>
      <c r="HW203" s="25"/>
      <c r="HX203" s="25"/>
      <c r="HY203" s="25"/>
      <c r="HZ203" s="25"/>
      <c r="IA203" s="25"/>
      <c r="IB203" s="25"/>
      <c r="IC203" s="25"/>
      <c r="ID203" s="25"/>
      <c r="IE203" s="25"/>
      <c r="IF203" s="25"/>
      <c r="IG203" s="25"/>
      <c r="IH203" s="25"/>
    </row>
    <row r="204" spans="2:242" s="25" customFormat="1" ht="18.75" x14ac:dyDescent="0.3">
      <c r="B204" s="26"/>
      <c r="C204" s="27"/>
      <c r="D204" s="28"/>
      <c r="E204" s="22"/>
      <c r="F204" s="22"/>
      <c r="G204" s="22"/>
      <c r="H204" s="22"/>
      <c r="I204" s="22"/>
      <c r="J204" s="22"/>
      <c r="K204" s="22"/>
      <c r="L204" s="29"/>
    </row>
    <row r="205" spans="2:242" s="25" customFormat="1" ht="18.75" x14ac:dyDescent="0.3">
      <c r="B205" s="50"/>
      <c r="C205" s="51"/>
      <c r="D205" s="28"/>
      <c r="E205" s="22"/>
      <c r="F205" s="22"/>
      <c r="G205" s="22"/>
      <c r="H205" s="22"/>
      <c r="I205" s="22"/>
      <c r="J205" s="22"/>
      <c r="K205" s="22"/>
      <c r="L205" s="29"/>
    </row>
    <row r="206" spans="2:242" s="23" customFormat="1" ht="18.75" x14ac:dyDescent="0.3">
      <c r="B206" s="30"/>
      <c r="C206" s="31"/>
      <c r="D206" s="32"/>
      <c r="E206" s="32"/>
      <c r="F206" s="32"/>
      <c r="G206" s="33"/>
      <c r="H206" s="33"/>
      <c r="I206" s="35"/>
      <c r="J206" s="35"/>
      <c r="K206" s="35"/>
      <c r="L206" s="36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 s="37"/>
      <c r="AL206" s="37"/>
      <c r="AM206" s="37"/>
      <c r="AN206" s="37"/>
      <c r="AO206" s="37"/>
      <c r="AP206" s="37"/>
      <c r="AQ206" s="37"/>
      <c r="AR206" s="37"/>
      <c r="AS206" s="37"/>
      <c r="AT206" s="37"/>
      <c r="AU206" s="37"/>
      <c r="AV206" s="37"/>
      <c r="AW206" s="37"/>
      <c r="AX206" s="37"/>
      <c r="AY206" s="37"/>
      <c r="AZ206" s="37"/>
      <c r="BA206" s="37"/>
      <c r="BB206" s="37"/>
      <c r="BC206" s="37"/>
      <c r="BD206" s="37"/>
      <c r="BE206" s="37"/>
      <c r="BF206" s="37"/>
      <c r="BG206" s="37"/>
      <c r="BH206" s="37"/>
      <c r="BI206" s="37"/>
      <c r="BJ206" s="37"/>
      <c r="BK206" s="37"/>
      <c r="BL206" s="37"/>
      <c r="BM206" s="37"/>
      <c r="BN206" s="37"/>
      <c r="BO206" s="37"/>
      <c r="BP206" s="37"/>
      <c r="BQ206" s="37"/>
      <c r="BR206" s="37"/>
      <c r="BS206" s="37"/>
      <c r="BT206" s="37"/>
      <c r="BU206" s="37"/>
      <c r="BV206" s="37"/>
      <c r="BW206" s="37"/>
      <c r="BX206" s="37"/>
      <c r="BY206" s="37"/>
      <c r="BZ206" s="37"/>
      <c r="CA206" s="37"/>
      <c r="CB206" s="37"/>
      <c r="CC206" s="37"/>
      <c r="CD206" s="37"/>
      <c r="CE206" s="37"/>
      <c r="CF206" s="37"/>
      <c r="CG206" s="37"/>
      <c r="CH206" s="37"/>
      <c r="CI206" s="37"/>
      <c r="CJ206" s="37"/>
      <c r="CK206" s="37"/>
      <c r="CL206" s="37"/>
      <c r="CM206" s="37"/>
      <c r="CN206" s="37"/>
      <c r="CO206" s="37"/>
      <c r="CP206" s="37"/>
      <c r="CQ206" s="37"/>
      <c r="CR206" s="37"/>
      <c r="CS206" s="37"/>
      <c r="CT206" s="37"/>
      <c r="CU206" s="37"/>
      <c r="CV206" s="37"/>
      <c r="CW206" s="37"/>
      <c r="CX206" s="37"/>
      <c r="CY206" s="37"/>
      <c r="CZ206" s="37"/>
      <c r="DA206" s="37"/>
      <c r="DB206" s="37"/>
      <c r="DC206" s="37"/>
      <c r="DD206" s="37"/>
      <c r="DE206" s="37"/>
      <c r="DF206" s="37"/>
      <c r="DG206" s="37"/>
      <c r="DH206" s="37"/>
      <c r="DI206" s="37"/>
      <c r="DJ206" s="37"/>
      <c r="DK206" s="37"/>
      <c r="DL206" s="37"/>
      <c r="DM206" s="37"/>
      <c r="DN206" s="37"/>
      <c r="DO206" s="37"/>
      <c r="DP206" s="37"/>
      <c r="DQ206" s="37"/>
      <c r="DR206" s="37"/>
      <c r="DS206" s="37"/>
      <c r="DT206" s="37"/>
      <c r="DU206" s="37"/>
      <c r="DV206" s="37"/>
      <c r="DW206" s="37"/>
      <c r="DX206" s="37"/>
      <c r="DY206" s="37"/>
      <c r="DZ206" s="37"/>
      <c r="EA206" s="37"/>
      <c r="EB206" s="37"/>
      <c r="EC206" s="37"/>
      <c r="ED206" s="37"/>
      <c r="EE206" s="37"/>
      <c r="EF206" s="37"/>
      <c r="EG206" s="37"/>
      <c r="EH206" s="37"/>
      <c r="EI206" s="37"/>
      <c r="EJ206" s="37"/>
      <c r="EK206" s="37"/>
      <c r="EL206" s="37"/>
      <c r="EM206" s="37"/>
      <c r="EN206" s="37"/>
      <c r="EO206" s="37"/>
      <c r="EP206" s="37"/>
      <c r="EQ206" s="37"/>
      <c r="ER206" s="37"/>
      <c r="ES206" s="37"/>
      <c r="ET206" s="37"/>
      <c r="EU206" s="37"/>
      <c r="EV206" s="37"/>
      <c r="EW206" s="37"/>
      <c r="EX206" s="37"/>
      <c r="EY206" s="37"/>
      <c r="EZ206" s="37"/>
      <c r="FA206" s="37"/>
      <c r="FB206" s="37"/>
      <c r="FC206" s="37"/>
      <c r="FD206" s="37"/>
      <c r="FE206" s="37"/>
      <c r="FF206" s="37"/>
      <c r="FG206" s="37"/>
      <c r="FH206" s="37"/>
      <c r="FI206" s="37"/>
      <c r="FJ206" s="37"/>
      <c r="FK206" s="37"/>
      <c r="FL206" s="37"/>
      <c r="FM206" s="37"/>
      <c r="FN206" s="37"/>
      <c r="FO206" s="37"/>
      <c r="FP206" s="37"/>
      <c r="FQ206" s="37"/>
      <c r="FR206" s="37"/>
      <c r="FS206" s="37"/>
      <c r="FT206" s="37"/>
      <c r="FU206" s="37"/>
      <c r="FV206" s="37"/>
      <c r="FW206" s="37"/>
      <c r="FX206" s="37"/>
      <c r="FY206" s="37"/>
      <c r="FZ206" s="37"/>
      <c r="GA206" s="37"/>
      <c r="GB206" s="37"/>
      <c r="GC206" s="37"/>
      <c r="GD206" s="37"/>
      <c r="GE206" s="37"/>
      <c r="GF206" s="37"/>
      <c r="GG206" s="37"/>
      <c r="GH206" s="37"/>
      <c r="GI206" s="37"/>
      <c r="GJ206" s="37"/>
      <c r="GK206" s="37"/>
      <c r="GL206" s="37"/>
      <c r="GM206" s="37"/>
      <c r="GN206" s="37"/>
      <c r="GO206" s="37"/>
      <c r="GP206" s="37"/>
      <c r="GQ206" s="37"/>
      <c r="GR206" s="37"/>
      <c r="GS206" s="37"/>
      <c r="GT206" s="37"/>
      <c r="GU206" s="37"/>
      <c r="GV206" s="37"/>
      <c r="GW206" s="37"/>
      <c r="GX206" s="37"/>
      <c r="GY206" s="37"/>
      <c r="GZ206" s="37"/>
      <c r="HA206" s="37"/>
      <c r="HB206" s="37"/>
      <c r="HC206" s="37"/>
      <c r="HD206" s="37"/>
      <c r="HE206" s="37"/>
      <c r="HF206" s="37"/>
      <c r="HG206" s="37"/>
      <c r="HH206" s="37"/>
      <c r="HI206" s="37"/>
      <c r="HJ206" s="37"/>
      <c r="HK206" s="37"/>
      <c r="HL206" s="37"/>
      <c r="HM206" s="37"/>
      <c r="HN206" s="37"/>
      <c r="HO206" s="37"/>
      <c r="HP206" s="37"/>
      <c r="HQ206" s="37"/>
      <c r="HR206" s="37"/>
      <c r="HS206" s="37"/>
      <c r="HT206" s="37"/>
      <c r="HU206" s="37"/>
      <c r="HV206" s="37"/>
      <c r="HW206" s="37"/>
      <c r="HX206" s="37"/>
      <c r="HY206" s="37"/>
      <c r="HZ206" s="37"/>
      <c r="IA206" s="37"/>
      <c r="IB206" s="37"/>
      <c r="IC206" s="37"/>
      <c r="ID206" s="37"/>
      <c r="IE206" s="37"/>
      <c r="IF206" s="37"/>
      <c r="IG206" s="37"/>
      <c r="IH206" s="37"/>
    </row>
    <row r="207" spans="2:242" s="23" customFormat="1" ht="18.75" x14ac:dyDescent="0.3">
      <c r="B207" s="30"/>
      <c r="C207" s="31"/>
      <c r="D207" s="32"/>
      <c r="E207" s="38"/>
      <c r="F207" s="39"/>
      <c r="G207" s="40"/>
      <c r="H207" s="40"/>
      <c r="I207" s="35"/>
      <c r="J207" s="35"/>
      <c r="K207" s="35"/>
      <c r="L207" s="36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 s="37"/>
      <c r="AL207" s="37"/>
      <c r="AM207" s="37"/>
      <c r="AN207" s="37"/>
      <c r="AO207" s="37"/>
      <c r="AP207" s="37"/>
      <c r="AQ207" s="37"/>
      <c r="AR207" s="37"/>
      <c r="AS207" s="37"/>
      <c r="AT207" s="37"/>
      <c r="AU207" s="37"/>
      <c r="AV207" s="37"/>
      <c r="AW207" s="37"/>
      <c r="AX207" s="37"/>
      <c r="AY207" s="37"/>
      <c r="AZ207" s="37"/>
      <c r="BA207" s="37"/>
      <c r="BB207" s="37"/>
      <c r="BC207" s="37"/>
      <c r="BD207" s="37"/>
      <c r="BE207" s="37"/>
      <c r="BF207" s="37"/>
      <c r="BG207" s="37"/>
      <c r="BH207" s="37"/>
      <c r="BI207" s="37"/>
      <c r="BJ207" s="37"/>
      <c r="BK207" s="37"/>
      <c r="BL207" s="37"/>
      <c r="BM207" s="37"/>
      <c r="BN207" s="37"/>
      <c r="BO207" s="37"/>
      <c r="BP207" s="37"/>
      <c r="BQ207" s="37"/>
      <c r="BR207" s="37"/>
      <c r="BS207" s="37"/>
      <c r="BT207" s="37"/>
      <c r="BU207" s="37"/>
      <c r="BV207" s="37"/>
      <c r="BW207" s="37"/>
      <c r="BX207" s="37"/>
      <c r="BY207" s="37"/>
      <c r="BZ207" s="37"/>
      <c r="CA207" s="37"/>
      <c r="CB207" s="37"/>
      <c r="CC207" s="37"/>
      <c r="CD207" s="37"/>
      <c r="CE207" s="37"/>
      <c r="CF207" s="37"/>
      <c r="CG207" s="37"/>
      <c r="CH207" s="37"/>
      <c r="CI207" s="37"/>
      <c r="CJ207" s="37"/>
      <c r="CK207" s="37"/>
      <c r="CL207" s="37"/>
      <c r="CM207" s="37"/>
      <c r="CN207" s="37"/>
      <c r="CO207" s="37"/>
      <c r="CP207" s="37"/>
      <c r="CQ207" s="37"/>
      <c r="CR207" s="37"/>
      <c r="CS207" s="37"/>
      <c r="CT207" s="37"/>
      <c r="CU207" s="37"/>
      <c r="CV207" s="37"/>
      <c r="CW207" s="37"/>
      <c r="CX207" s="37"/>
      <c r="CY207" s="37"/>
      <c r="CZ207" s="37"/>
      <c r="DA207" s="37"/>
      <c r="DB207" s="37"/>
      <c r="DC207" s="37"/>
      <c r="DD207" s="37"/>
      <c r="DE207" s="37"/>
      <c r="DF207" s="37"/>
      <c r="DG207" s="37"/>
      <c r="DH207" s="37"/>
      <c r="DI207" s="37"/>
      <c r="DJ207" s="37"/>
      <c r="DK207" s="37"/>
      <c r="DL207" s="37"/>
      <c r="DM207" s="37"/>
      <c r="DN207" s="37"/>
      <c r="DO207" s="37"/>
      <c r="DP207" s="37"/>
      <c r="DQ207" s="37"/>
      <c r="DR207" s="37"/>
      <c r="DS207" s="37"/>
      <c r="DT207" s="37"/>
      <c r="DU207" s="37"/>
      <c r="DV207" s="37"/>
      <c r="DW207" s="37"/>
      <c r="DX207" s="37"/>
      <c r="DY207" s="37"/>
      <c r="DZ207" s="37"/>
      <c r="EA207" s="37"/>
      <c r="EB207" s="37"/>
      <c r="EC207" s="37"/>
      <c r="ED207" s="37"/>
      <c r="EE207" s="37"/>
      <c r="EF207" s="37"/>
      <c r="EG207" s="37"/>
      <c r="EH207" s="37"/>
      <c r="EI207" s="37"/>
      <c r="EJ207" s="37"/>
      <c r="EK207" s="37"/>
      <c r="EL207" s="37"/>
      <c r="EM207" s="37"/>
      <c r="EN207" s="37"/>
      <c r="EO207" s="37"/>
      <c r="EP207" s="37"/>
      <c r="EQ207" s="37"/>
      <c r="ER207" s="37"/>
      <c r="ES207" s="37"/>
      <c r="ET207" s="37"/>
      <c r="EU207" s="37"/>
      <c r="EV207" s="37"/>
      <c r="EW207" s="37"/>
      <c r="EX207" s="37"/>
      <c r="EY207" s="37"/>
      <c r="EZ207" s="37"/>
      <c r="FA207" s="37"/>
      <c r="FB207" s="37"/>
      <c r="FC207" s="37"/>
      <c r="FD207" s="37"/>
      <c r="FE207" s="37"/>
      <c r="FF207" s="37"/>
      <c r="FG207" s="37"/>
      <c r="FH207" s="37"/>
      <c r="FI207" s="37"/>
      <c r="FJ207" s="37"/>
      <c r="FK207" s="37"/>
      <c r="FL207" s="37"/>
      <c r="FM207" s="37"/>
      <c r="FN207" s="37"/>
      <c r="FO207" s="37"/>
      <c r="FP207" s="37"/>
      <c r="FQ207" s="37"/>
      <c r="FR207" s="37"/>
      <c r="FS207" s="37"/>
      <c r="FT207" s="37"/>
      <c r="FU207" s="37"/>
      <c r="FV207" s="37"/>
      <c r="FW207" s="37"/>
      <c r="FX207" s="37"/>
      <c r="FY207" s="37"/>
      <c r="FZ207" s="37"/>
      <c r="GA207" s="37"/>
      <c r="GB207" s="37"/>
      <c r="GC207" s="37"/>
      <c r="GD207" s="37"/>
      <c r="GE207" s="37"/>
      <c r="GF207" s="37"/>
      <c r="GG207" s="37"/>
      <c r="GH207" s="37"/>
      <c r="GI207" s="37"/>
      <c r="GJ207" s="37"/>
      <c r="GK207" s="37"/>
      <c r="GL207" s="37"/>
      <c r="GM207" s="37"/>
      <c r="GN207" s="37"/>
      <c r="GO207" s="37"/>
      <c r="GP207" s="37"/>
      <c r="GQ207" s="37"/>
      <c r="GR207" s="37"/>
      <c r="GS207" s="37"/>
      <c r="GT207" s="37"/>
      <c r="GU207" s="37"/>
      <c r="GV207" s="37"/>
      <c r="GW207" s="37"/>
      <c r="GX207" s="37"/>
      <c r="GY207" s="37"/>
      <c r="GZ207" s="37"/>
      <c r="HA207" s="37"/>
      <c r="HB207" s="37"/>
      <c r="HC207" s="37"/>
      <c r="HD207" s="37"/>
      <c r="HE207" s="37"/>
      <c r="HF207" s="37"/>
      <c r="HG207" s="37"/>
      <c r="HH207" s="37"/>
      <c r="HI207" s="37"/>
      <c r="HJ207" s="37"/>
      <c r="HK207" s="37"/>
      <c r="HL207" s="37"/>
      <c r="HM207" s="37"/>
      <c r="HN207" s="37"/>
      <c r="HO207" s="37"/>
      <c r="HP207" s="37"/>
      <c r="HQ207" s="37"/>
      <c r="HR207" s="37"/>
      <c r="HS207" s="37"/>
      <c r="HT207" s="37"/>
      <c r="HU207" s="37"/>
      <c r="HV207" s="37"/>
      <c r="HW207" s="37"/>
      <c r="HX207" s="37"/>
      <c r="HY207" s="37"/>
      <c r="HZ207" s="37"/>
      <c r="IA207" s="37"/>
      <c r="IB207" s="37"/>
      <c r="IC207" s="37"/>
      <c r="ID207" s="37"/>
      <c r="IE207" s="37"/>
      <c r="IF207" s="37"/>
      <c r="IG207" s="37"/>
      <c r="IH207" s="37"/>
    </row>
    <row r="208" spans="2:242" s="23" customFormat="1" ht="18.75" x14ac:dyDescent="0.3">
      <c r="B208" s="30"/>
      <c r="C208" s="31"/>
      <c r="D208" s="32"/>
      <c r="E208" s="38"/>
      <c r="F208" s="39"/>
      <c r="G208" s="40"/>
      <c r="H208" s="40"/>
      <c r="I208" s="35"/>
      <c r="J208" s="35"/>
      <c r="K208" s="35"/>
      <c r="L208" s="36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 s="37"/>
      <c r="AL208" s="37"/>
      <c r="AM208" s="37"/>
      <c r="AN208" s="37"/>
      <c r="AO208" s="37"/>
      <c r="AP208" s="37"/>
      <c r="AQ208" s="37"/>
      <c r="AR208" s="37"/>
      <c r="AS208" s="37"/>
      <c r="AT208" s="37"/>
      <c r="AU208" s="37"/>
      <c r="AV208" s="37"/>
      <c r="AW208" s="37"/>
      <c r="AX208" s="37"/>
      <c r="AY208" s="37"/>
      <c r="AZ208" s="37"/>
      <c r="BA208" s="37"/>
      <c r="BB208" s="37"/>
      <c r="BC208" s="37"/>
      <c r="BD208" s="37"/>
      <c r="BE208" s="37"/>
      <c r="BF208" s="37"/>
      <c r="BG208" s="37"/>
      <c r="BH208" s="37"/>
      <c r="BI208" s="37"/>
      <c r="BJ208" s="37"/>
      <c r="BK208" s="37"/>
      <c r="BL208" s="37"/>
      <c r="BM208" s="37"/>
      <c r="BN208" s="37"/>
      <c r="BO208" s="37"/>
      <c r="BP208" s="37"/>
      <c r="BQ208" s="37"/>
      <c r="BR208" s="37"/>
      <c r="BS208" s="37"/>
      <c r="BT208" s="37"/>
      <c r="BU208" s="37"/>
      <c r="BV208" s="37"/>
      <c r="BW208" s="37"/>
      <c r="BX208" s="37"/>
      <c r="BY208" s="37"/>
      <c r="BZ208" s="37"/>
      <c r="CA208" s="37"/>
      <c r="CB208" s="37"/>
      <c r="CC208" s="37"/>
      <c r="CD208" s="37"/>
      <c r="CE208" s="37"/>
      <c r="CF208" s="37"/>
      <c r="CG208" s="37"/>
      <c r="CH208" s="37"/>
      <c r="CI208" s="37"/>
      <c r="CJ208" s="37"/>
      <c r="CK208" s="37"/>
      <c r="CL208" s="37"/>
      <c r="CM208" s="37"/>
      <c r="CN208" s="37"/>
      <c r="CO208" s="37"/>
      <c r="CP208" s="37"/>
      <c r="CQ208" s="37"/>
      <c r="CR208" s="37"/>
      <c r="CS208" s="37"/>
      <c r="CT208" s="37"/>
      <c r="CU208" s="37"/>
      <c r="CV208" s="37"/>
      <c r="CW208" s="37"/>
      <c r="CX208" s="37"/>
      <c r="CY208" s="37"/>
      <c r="CZ208" s="37"/>
      <c r="DA208" s="37"/>
      <c r="DB208" s="37"/>
      <c r="DC208" s="37"/>
      <c r="DD208" s="37"/>
      <c r="DE208" s="37"/>
      <c r="DF208" s="37"/>
      <c r="DG208" s="37"/>
      <c r="DH208" s="37"/>
      <c r="DI208" s="37"/>
      <c r="DJ208" s="37"/>
      <c r="DK208" s="37"/>
      <c r="DL208" s="37"/>
      <c r="DM208" s="37"/>
      <c r="DN208" s="37"/>
      <c r="DO208" s="37"/>
      <c r="DP208" s="37"/>
      <c r="DQ208" s="37"/>
      <c r="DR208" s="37"/>
      <c r="DS208" s="37"/>
      <c r="DT208" s="37"/>
      <c r="DU208" s="37"/>
      <c r="DV208" s="37"/>
      <c r="DW208" s="37"/>
      <c r="DX208" s="37"/>
      <c r="DY208" s="37"/>
      <c r="DZ208" s="37"/>
      <c r="EA208" s="37"/>
      <c r="EB208" s="37"/>
      <c r="EC208" s="37"/>
      <c r="ED208" s="37"/>
      <c r="EE208" s="37"/>
      <c r="EF208" s="37"/>
      <c r="EG208" s="37"/>
      <c r="EH208" s="37"/>
      <c r="EI208" s="37"/>
      <c r="EJ208" s="37"/>
      <c r="EK208" s="37"/>
      <c r="EL208" s="37"/>
      <c r="EM208" s="37"/>
      <c r="EN208" s="37"/>
      <c r="EO208" s="37"/>
      <c r="EP208" s="37"/>
      <c r="EQ208" s="37"/>
      <c r="ER208" s="37"/>
      <c r="ES208" s="37"/>
      <c r="ET208" s="37"/>
      <c r="EU208" s="37"/>
      <c r="EV208" s="37"/>
      <c r="EW208" s="37"/>
      <c r="EX208" s="37"/>
      <c r="EY208" s="37"/>
      <c r="EZ208" s="37"/>
      <c r="FA208" s="37"/>
      <c r="FB208" s="37"/>
      <c r="FC208" s="37"/>
      <c r="FD208" s="37"/>
      <c r="FE208" s="37"/>
      <c r="FF208" s="37"/>
      <c r="FG208" s="37"/>
      <c r="FH208" s="37"/>
      <c r="FI208" s="37"/>
      <c r="FJ208" s="37"/>
      <c r="FK208" s="37"/>
      <c r="FL208" s="37"/>
      <c r="FM208" s="37"/>
      <c r="FN208" s="37"/>
      <c r="FO208" s="37"/>
      <c r="FP208" s="37"/>
      <c r="FQ208" s="37"/>
      <c r="FR208" s="37"/>
      <c r="FS208" s="37"/>
      <c r="FT208" s="37"/>
      <c r="FU208" s="37"/>
      <c r="FV208" s="37"/>
      <c r="FW208" s="37"/>
      <c r="FX208" s="37"/>
      <c r="FY208" s="37"/>
      <c r="FZ208" s="37"/>
      <c r="GA208" s="37"/>
      <c r="GB208" s="37"/>
      <c r="GC208" s="37"/>
      <c r="GD208" s="37"/>
      <c r="GE208" s="37"/>
      <c r="GF208" s="37"/>
      <c r="GG208" s="37"/>
      <c r="GH208" s="37"/>
      <c r="GI208" s="37"/>
      <c r="GJ208" s="37"/>
      <c r="GK208" s="37"/>
      <c r="GL208" s="37"/>
      <c r="GM208" s="37"/>
      <c r="GN208" s="37"/>
      <c r="GO208" s="37"/>
      <c r="GP208" s="37"/>
      <c r="GQ208" s="37"/>
      <c r="GR208" s="37"/>
      <c r="GS208" s="37"/>
      <c r="GT208" s="37"/>
      <c r="GU208" s="37"/>
      <c r="GV208" s="37"/>
      <c r="GW208" s="37"/>
      <c r="GX208" s="37"/>
      <c r="GY208" s="37"/>
      <c r="GZ208" s="37"/>
      <c r="HA208" s="37"/>
      <c r="HB208" s="37"/>
      <c r="HC208" s="37"/>
      <c r="HD208" s="37"/>
      <c r="HE208" s="37"/>
      <c r="HF208" s="37"/>
      <c r="HG208" s="37"/>
      <c r="HH208" s="37"/>
      <c r="HI208" s="37"/>
      <c r="HJ208" s="37"/>
      <c r="HK208" s="37"/>
      <c r="HL208" s="37"/>
      <c r="HM208" s="37"/>
      <c r="HN208" s="37"/>
      <c r="HO208" s="37"/>
      <c r="HP208" s="37"/>
      <c r="HQ208" s="37"/>
      <c r="HR208" s="37"/>
      <c r="HS208" s="37"/>
      <c r="HT208" s="37"/>
      <c r="HU208" s="37"/>
      <c r="HV208" s="37"/>
      <c r="HW208" s="37"/>
      <c r="HX208" s="37"/>
      <c r="HY208" s="37"/>
      <c r="HZ208" s="37"/>
      <c r="IA208" s="37"/>
      <c r="IB208" s="37"/>
      <c r="IC208" s="37"/>
      <c r="ID208" s="37"/>
      <c r="IE208" s="37"/>
      <c r="IF208" s="37"/>
      <c r="IG208" s="37"/>
      <c r="IH208" s="37"/>
    </row>
    <row r="209" spans="2:242" s="23" customFormat="1" ht="18.75" x14ac:dyDescent="0.3">
      <c r="B209" s="30"/>
      <c r="C209" s="31"/>
      <c r="D209" s="32"/>
      <c r="E209" s="38"/>
      <c r="F209" s="39"/>
      <c r="G209" s="40"/>
      <c r="H209" s="40"/>
      <c r="I209" s="35"/>
      <c r="J209" s="35"/>
      <c r="K209" s="35"/>
      <c r="L209" s="36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 s="37"/>
      <c r="AL209" s="37"/>
      <c r="AM209" s="37"/>
      <c r="AN209" s="37"/>
      <c r="AO209" s="37"/>
      <c r="AP209" s="37"/>
      <c r="AQ209" s="37"/>
      <c r="AR209" s="37"/>
      <c r="AS209" s="37"/>
      <c r="AT209" s="37"/>
      <c r="AU209" s="37"/>
      <c r="AV209" s="37"/>
      <c r="AW209" s="37"/>
      <c r="AX209" s="37"/>
      <c r="AY209" s="37"/>
      <c r="AZ209" s="37"/>
      <c r="BA209" s="37"/>
      <c r="BB209" s="37"/>
      <c r="BC209" s="37"/>
      <c r="BD209" s="37"/>
      <c r="BE209" s="37"/>
      <c r="BF209" s="37"/>
      <c r="BG209" s="37"/>
      <c r="BH209" s="37"/>
      <c r="BI209" s="37"/>
      <c r="BJ209" s="37"/>
      <c r="BK209" s="37"/>
      <c r="BL209" s="37"/>
      <c r="BM209" s="37"/>
      <c r="BN209" s="37"/>
      <c r="BO209" s="37"/>
      <c r="BP209" s="37"/>
      <c r="BQ209" s="37"/>
      <c r="BR209" s="37"/>
      <c r="BS209" s="37"/>
      <c r="BT209" s="37"/>
      <c r="BU209" s="37"/>
      <c r="BV209" s="37"/>
      <c r="BW209" s="37"/>
      <c r="BX209" s="37"/>
      <c r="BY209" s="37"/>
      <c r="BZ209" s="37"/>
      <c r="CA209" s="37"/>
      <c r="CB209" s="37"/>
      <c r="CC209" s="37"/>
      <c r="CD209" s="37"/>
      <c r="CE209" s="37"/>
      <c r="CF209" s="37"/>
      <c r="CG209" s="37"/>
      <c r="CH209" s="37"/>
      <c r="CI209" s="37"/>
      <c r="CJ209" s="37"/>
      <c r="CK209" s="37"/>
      <c r="CL209" s="37"/>
      <c r="CM209" s="37"/>
      <c r="CN209" s="37"/>
      <c r="CO209" s="37"/>
      <c r="CP209" s="37"/>
      <c r="CQ209" s="37"/>
      <c r="CR209" s="37"/>
      <c r="CS209" s="37"/>
      <c r="CT209" s="37"/>
      <c r="CU209" s="37"/>
      <c r="CV209" s="37"/>
      <c r="CW209" s="37"/>
      <c r="CX209" s="37"/>
      <c r="CY209" s="37"/>
      <c r="CZ209" s="37"/>
      <c r="DA209" s="37"/>
      <c r="DB209" s="37"/>
      <c r="DC209" s="37"/>
      <c r="DD209" s="37"/>
      <c r="DE209" s="37"/>
      <c r="DF209" s="37"/>
      <c r="DG209" s="37"/>
      <c r="DH209" s="37"/>
      <c r="DI209" s="37"/>
      <c r="DJ209" s="37"/>
      <c r="DK209" s="37"/>
      <c r="DL209" s="37"/>
      <c r="DM209" s="37"/>
      <c r="DN209" s="37"/>
      <c r="DO209" s="37"/>
      <c r="DP209" s="37"/>
      <c r="DQ209" s="37"/>
      <c r="DR209" s="37"/>
      <c r="DS209" s="37"/>
      <c r="DT209" s="37"/>
      <c r="DU209" s="37"/>
      <c r="DV209" s="37"/>
      <c r="DW209" s="37"/>
      <c r="DX209" s="37"/>
      <c r="DY209" s="37"/>
      <c r="DZ209" s="37"/>
      <c r="EA209" s="37"/>
      <c r="EB209" s="37"/>
      <c r="EC209" s="37"/>
      <c r="ED209" s="37"/>
      <c r="EE209" s="37"/>
      <c r="EF209" s="37"/>
      <c r="EG209" s="37"/>
      <c r="EH209" s="37"/>
      <c r="EI209" s="37"/>
      <c r="EJ209" s="37"/>
      <c r="EK209" s="37"/>
      <c r="EL209" s="37"/>
      <c r="EM209" s="37"/>
      <c r="EN209" s="37"/>
      <c r="EO209" s="37"/>
      <c r="EP209" s="37"/>
      <c r="EQ209" s="37"/>
      <c r="ER209" s="37"/>
      <c r="ES209" s="37"/>
      <c r="ET209" s="37"/>
      <c r="EU209" s="37"/>
      <c r="EV209" s="37"/>
      <c r="EW209" s="37"/>
      <c r="EX209" s="37"/>
      <c r="EY209" s="37"/>
      <c r="EZ209" s="37"/>
      <c r="FA209" s="37"/>
      <c r="FB209" s="37"/>
      <c r="FC209" s="37"/>
      <c r="FD209" s="37"/>
      <c r="FE209" s="37"/>
      <c r="FF209" s="37"/>
      <c r="FG209" s="37"/>
      <c r="FH209" s="37"/>
      <c r="FI209" s="37"/>
      <c r="FJ209" s="37"/>
      <c r="FK209" s="37"/>
      <c r="FL209" s="37"/>
      <c r="FM209" s="37"/>
      <c r="FN209" s="37"/>
      <c r="FO209" s="37"/>
      <c r="FP209" s="37"/>
      <c r="FQ209" s="37"/>
      <c r="FR209" s="37"/>
      <c r="FS209" s="37"/>
      <c r="FT209" s="37"/>
      <c r="FU209" s="37"/>
      <c r="FV209" s="37"/>
      <c r="FW209" s="37"/>
      <c r="FX209" s="37"/>
      <c r="FY209" s="37"/>
      <c r="FZ209" s="37"/>
      <c r="GA209" s="37"/>
      <c r="GB209" s="37"/>
      <c r="GC209" s="37"/>
      <c r="GD209" s="37"/>
      <c r="GE209" s="37"/>
      <c r="GF209" s="37"/>
      <c r="GG209" s="37"/>
      <c r="GH209" s="37"/>
      <c r="GI209" s="37"/>
      <c r="GJ209" s="37"/>
      <c r="GK209" s="37"/>
      <c r="GL209" s="37"/>
      <c r="GM209" s="37"/>
      <c r="GN209" s="37"/>
      <c r="GO209" s="37"/>
      <c r="GP209" s="37"/>
      <c r="GQ209" s="37"/>
      <c r="GR209" s="37"/>
      <c r="GS209" s="37"/>
      <c r="GT209" s="37"/>
      <c r="GU209" s="37"/>
      <c r="GV209" s="37"/>
      <c r="GW209" s="37"/>
      <c r="GX209" s="37"/>
      <c r="GY209" s="37"/>
      <c r="GZ209" s="37"/>
      <c r="HA209" s="37"/>
      <c r="HB209" s="37"/>
      <c r="HC209" s="37"/>
      <c r="HD209" s="37"/>
      <c r="HE209" s="37"/>
      <c r="HF209" s="37"/>
      <c r="HG209" s="37"/>
      <c r="HH209" s="37"/>
      <c r="HI209" s="37"/>
      <c r="HJ209" s="37"/>
      <c r="HK209" s="37"/>
      <c r="HL209" s="37"/>
      <c r="HM209" s="37"/>
      <c r="HN209" s="37"/>
      <c r="HO209" s="37"/>
      <c r="HP209" s="37"/>
      <c r="HQ209" s="37"/>
      <c r="HR209" s="37"/>
      <c r="HS209" s="37"/>
      <c r="HT209" s="37"/>
      <c r="HU209" s="37"/>
      <c r="HV209" s="37"/>
      <c r="HW209" s="37"/>
      <c r="HX209" s="37"/>
      <c r="HY209" s="37"/>
      <c r="HZ209" s="37"/>
      <c r="IA209" s="37"/>
      <c r="IB209" s="37"/>
      <c r="IC209" s="37"/>
      <c r="ID209" s="37"/>
      <c r="IE209" s="37"/>
      <c r="IF209" s="37"/>
      <c r="IG209" s="37"/>
      <c r="IH209" s="37"/>
    </row>
    <row r="210" spans="2:242" s="23" customFormat="1" ht="19.5" thickBot="1" x14ac:dyDescent="0.35">
      <c r="B210" s="41"/>
      <c r="C210" s="42"/>
      <c r="D210" s="43"/>
      <c r="E210" s="44"/>
      <c r="F210" s="45"/>
      <c r="G210" s="46"/>
      <c r="H210" s="46"/>
      <c r="I210" s="48"/>
      <c r="J210" s="48"/>
      <c r="K210" s="48"/>
      <c r="L210" s="49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 s="37"/>
      <c r="AL210" s="37"/>
      <c r="AM210" s="37"/>
      <c r="AN210" s="37"/>
      <c r="AO210" s="37"/>
      <c r="AP210" s="37"/>
      <c r="AQ210" s="37"/>
      <c r="AR210" s="37"/>
      <c r="AS210" s="37"/>
      <c r="AT210" s="37"/>
      <c r="AU210" s="37"/>
      <c r="AV210" s="37"/>
      <c r="AW210" s="37"/>
      <c r="AX210" s="37"/>
      <c r="AY210" s="37"/>
      <c r="AZ210" s="37"/>
      <c r="BA210" s="37"/>
      <c r="BB210" s="37"/>
      <c r="BC210" s="37"/>
      <c r="BD210" s="37"/>
      <c r="BE210" s="37"/>
      <c r="BF210" s="37"/>
      <c r="BG210" s="37"/>
      <c r="BH210" s="37"/>
      <c r="BI210" s="37"/>
      <c r="BJ210" s="37"/>
      <c r="BK210" s="37"/>
      <c r="BL210" s="37"/>
      <c r="BM210" s="37"/>
      <c r="BN210" s="37"/>
      <c r="BO210" s="37"/>
      <c r="BP210" s="37"/>
      <c r="BQ210" s="37"/>
      <c r="BR210" s="37"/>
      <c r="BS210" s="37"/>
      <c r="BT210" s="37"/>
      <c r="BU210" s="37"/>
      <c r="BV210" s="37"/>
      <c r="BW210" s="37"/>
      <c r="BX210" s="37"/>
      <c r="BY210" s="37"/>
      <c r="BZ210" s="37"/>
      <c r="CA210" s="37"/>
      <c r="CB210" s="37"/>
      <c r="CC210" s="37"/>
      <c r="CD210" s="37"/>
      <c r="CE210" s="37"/>
      <c r="CF210" s="37"/>
      <c r="CG210" s="37"/>
      <c r="CH210" s="37"/>
      <c r="CI210" s="37"/>
      <c r="CJ210" s="37"/>
      <c r="CK210" s="37"/>
      <c r="CL210" s="37"/>
      <c r="CM210" s="37"/>
      <c r="CN210" s="37"/>
      <c r="CO210" s="37"/>
      <c r="CP210" s="37"/>
      <c r="CQ210" s="37"/>
      <c r="CR210" s="37"/>
      <c r="CS210" s="37"/>
      <c r="CT210" s="37"/>
      <c r="CU210" s="37"/>
      <c r="CV210" s="37"/>
      <c r="CW210" s="37"/>
      <c r="CX210" s="37"/>
      <c r="CY210" s="37"/>
      <c r="CZ210" s="37"/>
      <c r="DA210" s="37"/>
      <c r="DB210" s="37"/>
      <c r="DC210" s="37"/>
      <c r="DD210" s="37"/>
      <c r="DE210" s="37"/>
      <c r="DF210" s="37"/>
      <c r="DG210" s="37"/>
      <c r="DH210" s="37"/>
      <c r="DI210" s="37"/>
      <c r="DJ210" s="37"/>
      <c r="DK210" s="37"/>
      <c r="DL210" s="37"/>
      <c r="DM210" s="37"/>
      <c r="DN210" s="37"/>
      <c r="DO210" s="37"/>
      <c r="DP210" s="37"/>
      <c r="DQ210" s="37"/>
      <c r="DR210" s="37"/>
      <c r="DS210" s="37"/>
      <c r="DT210" s="37"/>
      <c r="DU210" s="37"/>
      <c r="DV210" s="37"/>
      <c r="DW210" s="37"/>
      <c r="DX210" s="37"/>
      <c r="DY210" s="37"/>
      <c r="DZ210" s="37"/>
      <c r="EA210" s="37"/>
      <c r="EB210" s="37"/>
      <c r="EC210" s="37"/>
      <c r="ED210" s="37"/>
      <c r="EE210" s="37"/>
      <c r="EF210" s="37"/>
      <c r="EG210" s="37"/>
      <c r="EH210" s="37"/>
      <c r="EI210" s="37"/>
      <c r="EJ210" s="37"/>
      <c r="EK210" s="37"/>
      <c r="EL210" s="37"/>
      <c r="EM210" s="37"/>
      <c r="EN210" s="37"/>
      <c r="EO210" s="37"/>
      <c r="EP210" s="37"/>
      <c r="EQ210" s="37"/>
      <c r="ER210" s="37"/>
      <c r="ES210" s="37"/>
      <c r="ET210" s="37"/>
      <c r="EU210" s="37"/>
      <c r="EV210" s="37"/>
      <c r="EW210" s="37"/>
      <c r="EX210" s="37"/>
      <c r="EY210" s="37"/>
      <c r="EZ210" s="37"/>
      <c r="FA210" s="37"/>
      <c r="FB210" s="37"/>
      <c r="FC210" s="37"/>
      <c r="FD210" s="37"/>
      <c r="FE210" s="37"/>
      <c r="FF210" s="37"/>
      <c r="FG210" s="37"/>
      <c r="FH210" s="37"/>
      <c r="FI210" s="37"/>
      <c r="FJ210" s="37"/>
      <c r="FK210" s="37"/>
      <c r="FL210" s="37"/>
      <c r="FM210" s="37"/>
      <c r="FN210" s="37"/>
      <c r="FO210" s="37"/>
      <c r="FP210" s="37"/>
      <c r="FQ210" s="37"/>
      <c r="FR210" s="37"/>
      <c r="FS210" s="37"/>
      <c r="FT210" s="37"/>
      <c r="FU210" s="37"/>
      <c r="FV210" s="37"/>
      <c r="FW210" s="37"/>
      <c r="FX210" s="37"/>
      <c r="FY210" s="37"/>
      <c r="FZ210" s="37"/>
      <c r="GA210" s="37"/>
      <c r="GB210" s="37"/>
      <c r="GC210" s="37"/>
      <c r="GD210" s="37"/>
      <c r="GE210" s="37"/>
      <c r="GF210" s="37"/>
      <c r="GG210" s="37"/>
      <c r="GH210" s="37"/>
      <c r="GI210" s="37"/>
      <c r="GJ210" s="37"/>
      <c r="GK210" s="37"/>
      <c r="GL210" s="37"/>
      <c r="GM210" s="37"/>
      <c r="GN210" s="37"/>
      <c r="GO210" s="37"/>
      <c r="GP210" s="37"/>
      <c r="GQ210" s="37"/>
      <c r="GR210" s="37"/>
      <c r="GS210" s="37"/>
      <c r="GT210" s="37"/>
      <c r="GU210" s="37"/>
      <c r="GV210" s="37"/>
      <c r="GW210" s="37"/>
      <c r="GX210" s="37"/>
      <c r="GY210" s="37"/>
      <c r="GZ210" s="37"/>
      <c r="HA210" s="37"/>
      <c r="HB210" s="37"/>
      <c r="HC210" s="37"/>
      <c r="HD210" s="37"/>
      <c r="HE210" s="37"/>
      <c r="HF210" s="37"/>
      <c r="HG210" s="37"/>
      <c r="HH210" s="37"/>
      <c r="HI210" s="37"/>
      <c r="HJ210" s="37"/>
      <c r="HK210" s="37"/>
      <c r="HL210" s="37"/>
      <c r="HM210" s="37"/>
      <c r="HN210" s="37"/>
      <c r="HO210" s="37"/>
      <c r="HP210" s="37"/>
      <c r="HQ210" s="37"/>
      <c r="HR210" s="37"/>
      <c r="HS210" s="37"/>
      <c r="HT210" s="37"/>
      <c r="HU210" s="37"/>
      <c r="HV210" s="37"/>
      <c r="HW210" s="37"/>
      <c r="HX210" s="37"/>
      <c r="HY210" s="37"/>
      <c r="HZ210" s="37"/>
      <c r="IA210" s="37"/>
      <c r="IB210" s="37"/>
      <c r="IC210" s="37"/>
      <c r="ID210" s="37"/>
      <c r="IE210" s="37"/>
      <c r="IF210" s="37"/>
      <c r="IG210" s="37"/>
      <c r="IH210" s="37"/>
    </row>
  </sheetData>
  <mergeCells count="27">
    <mergeCell ref="B1:H1"/>
    <mergeCell ref="B2:H2"/>
    <mergeCell ref="G20:H20"/>
    <mergeCell ref="G11:H11"/>
    <mergeCell ref="G12:H12"/>
    <mergeCell ref="G13:H13"/>
    <mergeCell ref="G14:H14"/>
    <mergeCell ref="G15:H15"/>
    <mergeCell ref="G16:H16"/>
    <mergeCell ref="B11:E11"/>
    <mergeCell ref="B12:E12"/>
    <mergeCell ref="B13:E13"/>
    <mergeCell ref="B14:E14"/>
    <mergeCell ref="B15:E15"/>
    <mergeCell ref="C6:F6"/>
    <mergeCell ref="B16:E16"/>
    <mergeCell ref="G10:H10"/>
    <mergeCell ref="B10:E10"/>
    <mergeCell ref="B17:E17"/>
    <mergeCell ref="B28:H28"/>
    <mergeCell ref="G17:H17"/>
    <mergeCell ref="G18:H18"/>
    <mergeCell ref="G19:H19"/>
    <mergeCell ref="B18:E18"/>
    <mergeCell ref="C20:E20"/>
    <mergeCell ref="B26:H26"/>
    <mergeCell ref="B19:E19"/>
  </mergeCells>
  <pageMargins left="0.70866141732283472" right="0.51181102362204722" top="0.78740157480314965" bottom="0.78740157480314965" header="0.31496062992125984" footer="0.31496062992125984"/>
  <pageSetup paperSize="9" scale="6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N211"/>
  <sheetViews>
    <sheetView showGridLines="0" zoomScale="80" zoomScaleNormal="80" workbookViewId="0">
      <selection activeCell="D32" sqref="D32"/>
    </sheetView>
  </sheetViews>
  <sheetFormatPr defaultRowHeight="15" x14ac:dyDescent="0.25"/>
  <cols>
    <col min="1" max="1" width="2.5703125" customWidth="1"/>
    <col min="2" max="5" width="16.42578125" customWidth="1"/>
    <col min="6" max="6" width="16.42578125" style="16" customWidth="1"/>
    <col min="7" max="9" width="16.42578125" customWidth="1"/>
    <col min="10" max="10" width="17.85546875" customWidth="1"/>
    <col min="11" max="14" width="17.28515625" customWidth="1"/>
  </cols>
  <sheetData>
    <row r="1" spans="2:19" s="60" customFormat="1" ht="21.95" customHeight="1" x14ac:dyDescent="0.35">
      <c r="B1" s="165" t="s">
        <v>980</v>
      </c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59"/>
      <c r="P1" s="59"/>
      <c r="Q1" s="59"/>
      <c r="R1" s="59"/>
      <c r="S1" s="59"/>
    </row>
    <row r="2" spans="2:19" s="60" customFormat="1" ht="21.95" customHeight="1" x14ac:dyDescent="0.35">
      <c r="B2" s="165" t="s">
        <v>981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59"/>
      <c r="P2" s="59"/>
      <c r="Q2" s="59"/>
      <c r="R2" s="59"/>
      <c r="S2" s="59"/>
    </row>
    <row r="3" spans="2:19" s="4" customFormat="1" ht="21.95" customHeight="1" x14ac:dyDescent="0.35">
      <c r="B3" s="5" t="s">
        <v>2</v>
      </c>
      <c r="C3" s="6" t="s">
        <v>982</v>
      </c>
      <c r="D3" s="7"/>
      <c r="E3" s="7"/>
      <c r="F3" s="14"/>
      <c r="G3" s="8"/>
      <c r="H3" s="8"/>
      <c r="I3" s="8"/>
      <c r="J3" s="8"/>
      <c r="K3" s="8"/>
      <c r="L3" s="9"/>
      <c r="M3" s="3"/>
      <c r="N3" s="3"/>
      <c r="O3" s="3"/>
      <c r="P3" s="3"/>
      <c r="Q3" s="3"/>
      <c r="R3" s="3"/>
      <c r="S3" s="3"/>
    </row>
    <row r="4" spans="2:19" s="4" customFormat="1" ht="21.95" customHeight="1" x14ac:dyDescent="0.35">
      <c r="B4" s="5" t="s">
        <v>4</v>
      </c>
      <c r="C4" s="6" t="s">
        <v>983</v>
      </c>
      <c r="D4" s="7"/>
      <c r="E4" s="7"/>
      <c r="F4" s="14"/>
      <c r="G4" s="8"/>
      <c r="H4" s="8"/>
      <c r="I4" s="8"/>
      <c r="J4" s="8"/>
      <c r="K4" s="8"/>
      <c r="L4" s="9"/>
      <c r="M4" s="3"/>
      <c r="N4" s="3"/>
      <c r="O4" s="3"/>
      <c r="P4" s="3"/>
      <c r="Q4" s="3"/>
      <c r="R4" s="3"/>
      <c r="S4" s="3"/>
    </row>
    <row r="5" spans="2:19" s="4" customFormat="1" ht="21.95" customHeight="1" x14ac:dyDescent="0.35">
      <c r="B5" s="5" t="s">
        <v>6</v>
      </c>
      <c r="C5" s="6" t="s">
        <v>984</v>
      </c>
      <c r="D5" s="7"/>
      <c r="E5" s="7"/>
      <c r="F5" s="14"/>
      <c r="G5" s="8"/>
      <c r="H5" s="8"/>
      <c r="I5" s="8"/>
      <c r="J5" s="8"/>
      <c r="K5" s="8"/>
      <c r="L5" s="9"/>
      <c r="M5" s="3"/>
      <c r="N5" s="3"/>
      <c r="O5" s="3"/>
      <c r="P5" s="3"/>
      <c r="Q5" s="3"/>
      <c r="R5" s="3"/>
      <c r="S5" s="3"/>
    </row>
    <row r="6" spans="2:19" s="4" customFormat="1" ht="21" x14ac:dyDescent="0.35">
      <c r="B6" s="5" t="s">
        <v>8</v>
      </c>
      <c r="C6" s="6" t="s">
        <v>985</v>
      </c>
      <c r="D6" s="10"/>
      <c r="E6" s="10"/>
      <c r="F6" s="15"/>
      <c r="G6" s="8"/>
      <c r="H6" s="8"/>
      <c r="I6" s="8" t="s">
        <v>10</v>
      </c>
      <c r="J6" s="17">
        <v>0.26700000000000002</v>
      </c>
      <c r="K6" s="11"/>
      <c r="L6" s="12"/>
      <c r="M6" s="3"/>
      <c r="N6" s="3"/>
      <c r="O6" s="3"/>
      <c r="P6" s="3"/>
      <c r="Q6" s="3"/>
      <c r="R6" s="3"/>
      <c r="S6" s="3"/>
    </row>
    <row r="7" spans="2:19" s="4" customFormat="1" ht="21" x14ac:dyDescent="0.35">
      <c r="B7" s="5" t="s">
        <v>11</v>
      </c>
      <c r="C7" s="6" t="s">
        <v>986</v>
      </c>
      <c r="D7" s="10"/>
      <c r="E7" s="10"/>
      <c r="F7" s="15"/>
      <c r="G7" s="8"/>
      <c r="H7" s="8"/>
      <c r="I7" s="8" t="s">
        <v>13</v>
      </c>
      <c r="J7" s="17">
        <v>0</v>
      </c>
      <c r="K7" s="11"/>
      <c r="L7" s="12"/>
      <c r="M7" s="3"/>
      <c r="N7" s="3"/>
      <c r="O7" s="3"/>
      <c r="P7" s="3"/>
      <c r="Q7" s="3"/>
      <c r="R7" s="3"/>
      <c r="S7" s="3"/>
    </row>
    <row r="8" spans="2:19" s="4" customFormat="1" ht="21" x14ac:dyDescent="0.35">
      <c r="B8" s="5" t="s">
        <v>14</v>
      </c>
      <c r="C8" s="6" t="s">
        <v>987</v>
      </c>
      <c r="D8" s="10"/>
      <c r="E8" s="10"/>
      <c r="F8" s="15"/>
      <c r="G8" s="8"/>
      <c r="H8" s="8"/>
      <c r="I8" s="8" t="s">
        <v>16</v>
      </c>
      <c r="J8" s="17">
        <v>0</v>
      </c>
      <c r="K8" s="11"/>
      <c r="L8" s="12"/>
      <c r="M8" s="3"/>
      <c r="N8" s="3"/>
      <c r="O8" s="3"/>
      <c r="P8" s="3"/>
      <c r="Q8" s="3"/>
      <c r="R8" s="3"/>
      <c r="S8" s="3"/>
    </row>
    <row r="9" spans="2:19" s="4" customFormat="1" ht="21" x14ac:dyDescent="0.35">
      <c r="B9" s="5" t="s">
        <v>17</v>
      </c>
      <c r="C9" s="13" t="s">
        <v>988</v>
      </c>
      <c r="D9" s="10"/>
      <c r="E9" s="10"/>
      <c r="F9" s="15"/>
      <c r="G9" s="8"/>
      <c r="H9" s="8"/>
      <c r="I9" s="8"/>
      <c r="J9" s="8"/>
      <c r="K9" s="11"/>
      <c r="L9" s="12"/>
      <c r="M9" s="3"/>
      <c r="N9" s="3"/>
      <c r="O9" s="3"/>
      <c r="P9" s="3"/>
      <c r="Q9" s="3"/>
      <c r="R9" s="3"/>
      <c r="S9" s="3"/>
    </row>
    <row r="10" spans="2:19" s="53" customFormat="1" ht="28.5" customHeight="1" x14ac:dyDescent="0.25">
      <c r="B10" s="52" t="s">
        <v>19</v>
      </c>
      <c r="C10" s="151" t="s">
        <v>989</v>
      </c>
      <c r="D10" s="153"/>
      <c r="E10" s="152"/>
      <c r="F10" s="52" t="s">
        <v>990</v>
      </c>
      <c r="G10" s="151" t="s">
        <v>991</v>
      </c>
      <c r="H10" s="152"/>
      <c r="I10" s="151" t="s">
        <v>992</v>
      </c>
      <c r="J10" s="152"/>
      <c r="K10" s="151" t="s">
        <v>993</v>
      </c>
      <c r="L10" s="152"/>
      <c r="M10" s="151" t="s">
        <v>994</v>
      </c>
      <c r="N10" s="152"/>
    </row>
    <row r="11" spans="2:19" s="23" customFormat="1" ht="20.100000000000001" customHeight="1" x14ac:dyDescent="0.3">
      <c r="B11" s="2"/>
      <c r="C11" s="170"/>
      <c r="D11" s="170"/>
      <c r="E11" s="170"/>
      <c r="F11" s="61"/>
      <c r="G11" s="65"/>
      <c r="H11" s="54"/>
      <c r="I11" s="65"/>
      <c r="J11" s="54"/>
      <c r="K11" s="65"/>
      <c r="L11" s="54"/>
      <c r="M11" s="65"/>
      <c r="N11" s="54"/>
    </row>
    <row r="12" spans="2:19" s="23" customFormat="1" ht="20.100000000000001" customHeight="1" x14ac:dyDescent="0.3">
      <c r="B12" s="62"/>
      <c r="C12" s="164"/>
      <c r="D12" s="164"/>
      <c r="E12" s="164"/>
      <c r="F12" s="63"/>
      <c r="G12" s="64"/>
      <c r="H12" s="56"/>
      <c r="I12" s="64"/>
      <c r="J12" s="56"/>
      <c r="K12" s="64"/>
      <c r="L12" s="56"/>
      <c r="M12" s="64"/>
      <c r="N12" s="56"/>
    </row>
    <row r="13" spans="2:19" s="23" customFormat="1" ht="20.100000000000001" customHeight="1" x14ac:dyDescent="0.3">
      <c r="B13" s="2"/>
      <c r="C13" s="170"/>
      <c r="D13" s="170"/>
      <c r="E13" s="170"/>
      <c r="F13" s="61"/>
      <c r="G13" s="65"/>
      <c r="H13" s="54"/>
      <c r="I13" s="65"/>
      <c r="J13" s="54"/>
      <c r="K13" s="65"/>
      <c r="L13" s="54"/>
      <c r="M13" s="65"/>
      <c r="N13" s="54"/>
    </row>
    <row r="14" spans="2:19" s="23" customFormat="1" ht="20.100000000000001" customHeight="1" x14ac:dyDescent="0.3">
      <c r="B14" s="62"/>
      <c r="C14" s="164"/>
      <c r="D14" s="164"/>
      <c r="E14" s="164"/>
      <c r="F14" s="63"/>
      <c r="G14" s="64"/>
      <c r="H14" s="56"/>
      <c r="I14" s="64"/>
      <c r="J14" s="56"/>
      <c r="K14" s="64"/>
      <c r="L14" s="56"/>
      <c r="M14" s="64"/>
      <c r="N14" s="56"/>
    </row>
    <row r="15" spans="2:19" s="23" customFormat="1" ht="20.100000000000001" customHeight="1" x14ac:dyDescent="0.3">
      <c r="B15" s="2"/>
      <c r="C15" s="170"/>
      <c r="D15" s="170"/>
      <c r="E15" s="170"/>
      <c r="F15" s="61"/>
      <c r="G15" s="65"/>
      <c r="H15" s="54"/>
      <c r="I15" s="65"/>
      <c r="J15" s="54"/>
      <c r="K15" s="65"/>
      <c r="L15" s="54"/>
      <c r="M15" s="65"/>
      <c r="N15" s="54"/>
    </row>
    <row r="16" spans="2:19" s="23" customFormat="1" ht="37.5" customHeight="1" x14ac:dyDescent="0.3">
      <c r="B16" s="62"/>
      <c r="C16" s="173"/>
      <c r="D16" s="173"/>
      <c r="E16" s="173"/>
      <c r="F16" s="63"/>
      <c r="G16" s="64"/>
      <c r="H16" s="56"/>
      <c r="I16" s="64"/>
      <c r="J16" s="56"/>
      <c r="K16" s="64"/>
      <c r="L16" s="56"/>
      <c r="M16" s="64"/>
      <c r="N16" s="56"/>
    </row>
    <row r="17" spans="2:248" s="23" customFormat="1" ht="20.100000000000001" customHeight="1" x14ac:dyDescent="0.3">
      <c r="B17" s="2"/>
      <c r="C17" s="170"/>
      <c r="D17" s="170"/>
      <c r="E17" s="170"/>
      <c r="F17" s="61"/>
      <c r="G17" s="65"/>
      <c r="H17" s="54"/>
      <c r="I17" s="65"/>
      <c r="J17" s="54"/>
      <c r="K17" s="65"/>
      <c r="L17" s="54"/>
      <c r="M17" s="65"/>
      <c r="N17" s="54"/>
    </row>
    <row r="18" spans="2:248" s="23" customFormat="1" ht="20.100000000000001" customHeight="1" x14ac:dyDescent="0.3">
      <c r="B18" s="62"/>
      <c r="C18" s="164"/>
      <c r="D18" s="164"/>
      <c r="E18" s="164"/>
      <c r="F18" s="63"/>
      <c r="G18" s="64"/>
      <c r="H18" s="56"/>
      <c r="I18" s="64"/>
      <c r="J18" s="56"/>
      <c r="K18" s="64"/>
      <c r="L18" s="56"/>
      <c r="M18" s="64"/>
      <c r="N18" s="56"/>
    </row>
    <row r="19" spans="2:248" s="23" customFormat="1" ht="20.100000000000001" customHeight="1" x14ac:dyDescent="0.3">
      <c r="B19" s="2"/>
      <c r="C19" s="170"/>
      <c r="D19" s="170"/>
      <c r="E19" s="170"/>
      <c r="F19" s="61"/>
      <c r="G19" s="65"/>
      <c r="H19" s="54"/>
      <c r="I19" s="65"/>
      <c r="J19" s="54"/>
      <c r="K19" s="65"/>
      <c r="L19" s="54"/>
      <c r="M19" s="65"/>
      <c r="N19" s="54"/>
    </row>
    <row r="20" spans="2:248" s="23" customFormat="1" ht="20.100000000000001" customHeight="1" x14ac:dyDescent="0.3">
      <c r="B20" s="62"/>
      <c r="C20" s="164"/>
      <c r="D20" s="164"/>
      <c r="E20" s="164"/>
      <c r="F20" s="63"/>
      <c r="G20" s="64"/>
      <c r="H20" s="56"/>
      <c r="I20" s="64"/>
      <c r="J20" s="56"/>
      <c r="K20" s="64"/>
      <c r="L20" s="56"/>
      <c r="M20" s="64"/>
      <c r="N20" s="56"/>
    </row>
    <row r="21" spans="2:248" s="23" customFormat="1" ht="20.100000000000001" customHeight="1" x14ac:dyDescent="0.3">
      <c r="B21" s="2"/>
      <c r="C21" s="170"/>
      <c r="D21" s="170"/>
      <c r="E21" s="170"/>
      <c r="F21" s="61"/>
      <c r="G21" s="65"/>
      <c r="H21" s="54"/>
      <c r="I21" s="65"/>
      <c r="J21" s="54"/>
      <c r="K21" s="65"/>
      <c r="L21" s="54"/>
      <c r="M21" s="65"/>
      <c r="N21" s="54"/>
    </row>
    <row r="22" spans="2:248" s="23" customFormat="1" ht="20.100000000000001" customHeight="1" x14ac:dyDescent="0.3">
      <c r="B22" s="62"/>
      <c r="C22" s="164"/>
      <c r="D22" s="164"/>
      <c r="E22" s="164"/>
      <c r="F22" s="63"/>
      <c r="G22" s="64"/>
      <c r="H22" s="56"/>
      <c r="I22" s="64"/>
      <c r="J22" s="56"/>
      <c r="K22" s="64"/>
      <c r="L22" s="56"/>
      <c r="M22" s="64"/>
      <c r="N22" s="56"/>
    </row>
    <row r="23" spans="2:248" s="23" customFormat="1" ht="20.100000000000001" customHeight="1" x14ac:dyDescent="0.3">
      <c r="B23" s="2"/>
      <c r="C23" s="170"/>
      <c r="D23" s="170"/>
      <c r="E23" s="170"/>
      <c r="F23" s="61"/>
      <c r="G23" s="65"/>
      <c r="H23" s="54"/>
      <c r="I23" s="65"/>
      <c r="J23" s="54"/>
      <c r="K23" s="65"/>
      <c r="L23" s="54"/>
      <c r="M23" s="65"/>
      <c r="N23" s="54"/>
    </row>
    <row r="24" spans="2:248" s="23" customFormat="1" ht="20.100000000000001" customHeight="1" x14ac:dyDescent="0.3">
      <c r="B24" s="62"/>
      <c r="C24" s="164"/>
      <c r="D24" s="164"/>
      <c r="E24" s="164"/>
      <c r="F24" s="63"/>
      <c r="G24" s="64"/>
      <c r="H24" s="56"/>
      <c r="I24" s="64"/>
      <c r="J24" s="56"/>
      <c r="K24" s="64"/>
      <c r="L24" s="56"/>
      <c r="M24" s="64"/>
      <c r="N24" s="56"/>
    </row>
    <row r="25" spans="2:248" s="23" customFormat="1" ht="18.75" x14ac:dyDescent="0.3">
      <c r="B25" s="2"/>
      <c r="C25" s="172"/>
      <c r="D25" s="172"/>
      <c r="E25" s="172"/>
      <c r="F25" s="61"/>
      <c r="G25" s="65"/>
      <c r="H25" s="54"/>
      <c r="I25" s="65"/>
      <c r="J25" s="54"/>
      <c r="K25" s="65"/>
      <c r="L25" s="54"/>
      <c r="M25" s="65"/>
      <c r="N25" s="54"/>
    </row>
    <row r="26" spans="2:248" s="23" customFormat="1" ht="20.100000000000001" customHeight="1" x14ac:dyDescent="0.3">
      <c r="B26" s="62"/>
      <c r="C26" s="164"/>
      <c r="D26" s="164"/>
      <c r="E26" s="164"/>
      <c r="F26" s="63"/>
      <c r="G26" s="64"/>
      <c r="H26" s="56"/>
      <c r="I26" s="64"/>
      <c r="J26" s="56"/>
      <c r="K26" s="64"/>
      <c r="L26" s="56"/>
      <c r="M26" s="64"/>
      <c r="N26" s="56"/>
    </row>
    <row r="27" spans="2:248" s="23" customFormat="1" ht="20.100000000000001" customHeight="1" x14ac:dyDescent="0.3">
      <c r="B27" s="2"/>
      <c r="C27" s="170"/>
      <c r="D27" s="170"/>
      <c r="E27" s="170"/>
      <c r="F27" s="61"/>
      <c r="G27" s="65"/>
      <c r="H27" s="54"/>
      <c r="I27" s="65"/>
      <c r="J27" s="54"/>
      <c r="K27" s="65"/>
      <c r="L27" s="54"/>
      <c r="M27" s="65"/>
      <c r="N27" s="54"/>
    </row>
    <row r="28" spans="2:248" s="2" customFormat="1" ht="20.100000000000001" customHeight="1" x14ac:dyDescent="0.3">
      <c r="B28" s="62"/>
      <c r="C28" s="164"/>
      <c r="D28" s="164"/>
      <c r="E28" s="164"/>
      <c r="F28" s="66" t="s">
        <v>995</v>
      </c>
      <c r="G28" s="68" t="e">
        <f>H28/$F$11</f>
        <v>#DIV/0!</v>
      </c>
      <c r="H28" s="63">
        <f>SUM(H12:H27)</f>
        <v>0</v>
      </c>
      <c r="I28" s="68" t="e">
        <f>J28/$F$11</f>
        <v>#DIV/0!</v>
      </c>
      <c r="J28" s="63">
        <f>SUM(J12:J27)</f>
        <v>0</v>
      </c>
      <c r="K28" s="68" t="e">
        <f>L28/$F$11</f>
        <v>#DIV/0!</v>
      </c>
      <c r="L28" s="63">
        <f>SUM(L12:L27)</f>
        <v>0</v>
      </c>
      <c r="M28" s="68" t="e">
        <f>N28/$F$11</f>
        <v>#DIV/0!</v>
      </c>
      <c r="N28" s="63">
        <f>SUM(N12:N27)</f>
        <v>0</v>
      </c>
    </row>
    <row r="29" spans="2:248" s="2" customFormat="1" ht="20.100000000000001" customHeight="1" x14ac:dyDescent="0.3">
      <c r="C29" s="170"/>
      <c r="D29" s="170"/>
      <c r="E29" s="170"/>
      <c r="F29" s="67" t="s">
        <v>996</v>
      </c>
      <c r="G29" s="69" t="e">
        <f>H29/$F$11</f>
        <v>#REF!</v>
      </c>
      <c r="H29" s="61" t="e">
        <f>H28+#REF!</f>
        <v>#REF!</v>
      </c>
      <c r="I29" s="69" t="e">
        <f>J29/$F$11</f>
        <v>#REF!</v>
      </c>
      <c r="J29" s="61" t="e">
        <f>J28+H29</f>
        <v>#REF!</v>
      </c>
      <c r="K29" s="70"/>
      <c r="L29" s="61"/>
      <c r="M29" s="70"/>
      <c r="N29" s="61"/>
    </row>
    <row r="30" spans="2:248" s="23" customFormat="1" ht="20.100000000000001" customHeight="1" x14ac:dyDescent="0.3">
      <c r="B30" s="55"/>
      <c r="C30" s="171"/>
      <c r="D30" s="171"/>
      <c r="E30" s="171"/>
      <c r="F30" s="56"/>
      <c r="G30" s="57"/>
      <c r="H30" s="56"/>
      <c r="I30" s="57"/>
      <c r="J30" s="56"/>
      <c r="K30" s="57"/>
      <c r="L30" s="56"/>
      <c r="M30" s="57"/>
      <c r="N30" s="56"/>
    </row>
    <row r="31" spans="2:248" s="18" customFormat="1" ht="18.75" x14ac:dyDescent="0.3">
      <c r="B31" s="19" t="e">
        <f>#REF!</f>
        <v>#REF!</v>
      </c>
      <c r="C31" s="20"/>
      <c r="D31" s="21"/>
      <c r="E31" s="22"/>
      <c r="F31" s="22"/>
      <c r="G31" s="22"/>
      <c r="H31" s="22"/>
      <c r="I31" s="23"/>
      <c r="J31" s="23"/>
      <c r="K31" s="22"/>
      <c r="L31" s="22"/>
      <c r="M31" s="22"/>
      <c r="N31" s="22"/>
      <c r="O31" s="22"/>
      <c r="P31" s="22"/>
      <c r="Q31" s="22"/>
      <c r="R31" s="24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  <c r="GR31" s="25"/>
      <c r="GS31" s="25"/>
      <c r="GT31" s="25"/>
      <c r="GU31" s="25"/>
      <c r="GV31" s="25"/>
      <c r="GW31" s="25"/>
      <c r="GX31" s="25"/>
      <c r="GY31" s="25"/>
      <c r="GZ31" s="25"/>
      <c r="HA31" s="25"/>
      <c r="HB31" s="25"/>
      <c r="HC31" s="25"/>
      <c r="HD31" s="25"/>
      <c r="HE31" s="25"/>
      <c r="HF31" s="25"/>
      <c r="HG31" s="25"/>
      <c r="HH31" s="25"/>
      <c r="HI31" s="25"/>
      <c r="HJ31" s="25"/>
      <c r="HK31" s="25"/>
      <c r="HL31" s="25"/>
      <c r="HM31" s="25"/>
      <c r="HN31" s="25"/>
      <c r="HO31" s="25"/>
      <c r="HP31" s="25"/>
      <c r="HQ31" s="25"/>
      <c r="HR31" s="25"/>
      <c r="HS31" s="25"/>
      <c r="HT31" s="25"/>
      <c r="HU31" s="25"/>
      <c r="HV31" s="25"/>
      <c r="HW31" s="25"/>
      <c r="HX31" s="25"/>
      <c r="HY31" s="25"/>
      <c r="HZ31" s="25"/>
      <c r="IA31" s="25"/>
      <c r="IB31" s="25"/>
      <c r="IC31" s="25"/>
      <c r="ID31" s="25"/>
      <c r="IE31" s="25"/>
      <c r="IF31" s="25"/>
      <c r="IG31" s="25"/>
      <c r="IH31" s="25"/>
      <c r="II31" s="25"/>
      <c r="IJ31" s="25"/>
      <c r="IK31" s="25"/>
      <c r="IL31" s="25"/>
      <c r="IM31" s="25"/>
      <c r="IN31" s="25"/>
    </row>
    <row r="32" spans="2:248" s="25" customFormat="1" ht="18.75" x14ac:dyDescent="0.3">
      <c r="B32" s="26"/>
      <c r="C32" s="27"/>
      <c r="D32" s="28"/>
      <c r="E32" s="22"/>
      <c r="F32" s="22"/>
      <c r="G32" s="22"/>
      <c r="H32" s="22"/>
      <c r="I32" s="23"/>
      <c r="J32" s="23"/>
      <c r="K32" s="22"/>
      <c r="L32" s="22"/>
      <c r="M32" s="22"/>
      <c r="N32" s="22"/>
      <c r="O32" s="22"/>
      <c r="P32" s="22"/>
      <c r="Q32" s="22"/>
      <c r="R32" s="29"/>
    </row>
    <row r="33" spans="2:248" s="25" customFormat="1" ht="18.75" x14ac:dyDescent="0.3">
      <c r="B33" s="50"/>
      <c r="C33" s="51"/>
      <c r="D33" s="28"/>
      <c r="E33" s="22"/>
      <c r="F33" s="22"/>
      <c r="G33" s="22"/>
      <c r="H33" s="22"/>
      <c r="I33" s="23"/>
      <c r="J33" s="23"/>
      <c r="K33" s="22"/>
      <c r="L33" s="22"/>
      <c r="M33" s="22"/>
      <c r="N33" s="22"/>
      <c r="O33" s="22"/>
      <c r="P33" s="22"/>
      <c r="Q33" s="22"/>
      <c r="R33" s="29"/>
    </row>
    <row r="34" spans="2:248" s="23" customFormat="1" ht="18.75" x14ac:dyDescent="0.3">
      <c r="B34" s="30"/>
      <c r="C34" s="31"/>
      <c r="D34" s="32"/>
      <c r="E34" s="32"/>
      <c r="F34" s="32"/>
      <c r="G34" s="33"/>
      <c r="H34" s="33"/>
      <c r="K34" s="33"/>
      <c r="L34" s="33"/>
      <c r="M34" s="33"/>
      <c r="N34" s="34"/>
      <c r="O34" s="35"/>
      <c r="P34" s="35"/>
      <c r="Q34" s="35"/>
      <c r="R34" s="36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</row>
    <row r="35" spans="2:248" s="23" customFormat="1" ht="18.75" x14ac:dyDescent="0.3">
      <c r="B35" s="30"/>
      <c r="C35" s="31"/>
      <c r="D35" s="32"/>
      <c r="E35" s="38" t="s">
        <v>976</v>
      </c>
      <c r="F35" s="39"/>
      <c r="G35" s="40"/>
      <c r="H35" s="40"/>
      <c r="K35" s="40"/>
      <c r="L35" s="40"/>
      <c r="M35" s="40"/>
      <c r="N35" s="34"/>
      <c r="O35" s="35"/>
      <c r="P35" s="35"/>
      <c r="Q35" s="35"/>
      <c r="R35" s="36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</row>
    <row r="36" spans="2:248" s="23" customFormat="1" ht="18.75" x14ac:dyDescent="0.3">
      <c r="B36" s="30"/>
      <c r="C36" s="31"/>
      <c r="D36" s="32"/>
      <c r="E36" s="38" t="s">
        <v>997</v>
      </c>
      <c r="F36" s="39"/>
      <c r="G36" s="40"/>
      <c r="H36" s="40"/>
      <c r="K36" s="40"/>
      <c r="L36" s="40"/>
      <c r="M36" s="40"/>
      <c r="N36" s="34"/>
      <c r="O36" s="35"/>
      <c r="P36" s="35"/>
      <c r="Q36" s="35"/>
      <c r="R36" s="36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</row>
    <row r="37" spans="2:248" s="23" customFormat="1" ht="18.75" x14ac:dyDescent="0.3">
      <c r="B37" s="30"/>
      <c r="C37" s="31"/>
      <c r="D37" s="32"/>
      <c r="E37" s="38" t="s">
        <v>998</v>
      </c>
      <c r="F37" s="39"/>
      <c r="G37" s="40"/>
      <c r="H37" s="40"/>
      <c r="K37" s="40"/>
      <c r="L37" s="40"/>
      <c r="M37" s="40"/>
      <c r="N37" s="34"/>
      <c r="O37" s="35"/>
      <c r="P37" s="35"/>
      <c r="Q37" s="35"/>
      <c r="R37" s="36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</row>
    <row r="38" spans="2:248" s="23" customFormat="1" ht="19.5" thickBot="1" x14ac:dyDescent="0.35">
      <c r="B38" s="41"/>
      <c r="C38" s="42"/>
      <c r="D38" s="43"/>
      <c r="E38" s="44" t="s">
        <v>999</v>
      </c>
      <c r="F38" s="45"/>
      <c r="G38" s="46"/>
      <c r="H38" s="46"/>
      <c r="K38" s="46"/>
      <c r="L38" s="46"/>
      <c r="M38" s="46"/>
      <c r="N38" s="47"/>
      <c r="O38" s="48"/>
      <c r="P38" s="48"/>
      <c r="Q38" s="48"/>
      <c r="R38" s="4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</row>
    <row r="39" spans="2:248" x14ac:dyDescent="0.25">
      <c r="F39"/>
    </row>
    <row r="40" spans="2:248" x14ac:dyDescent="0.25">
      <c r="F40"/>
    </row>
    <row r="41" spans="2:248" x14ac:dyDescent="0.25">
      <c r="F41"/>
    </row>
    <row r="42" spans="2:248" x14ac:dyDescent="0.25">
      <c r="F42"/>
    </row>
    <row r="43" spans="2:248" x14ac:dyDescent="0.25">
      <c r="F43"/>
    </row>
    <row r="44" spans="2:248" x14ac:dyDescent="0.25">
      <c r="F44"/>
    </row>
    <row r="45" spans="2:248" x14ac:dyDescent="0.25">
      <c r="F45"/>
    </row>
    <row r="46" spans="2:248" x14ac:dyDescent="0.25">
      <c r="F46"/>
    </row>
    <row r="47" spans="2:248" x14ac:dyDescent="0.25">
      <c r="F47"/>
    </row>
    <row r="48" spans="2:248" x14ac:dyDescent="0.25">
      <c r="F48"/>
    </row>
    <row r="49" spans="6:6" x14ac:dyDescent="0.25">
      <c r="F49"/>
    </row>
    <row r="50" spans="6:6" x14ac:dyDescent="0.25">
      <c r="F50"/>
    </row>
    <row r="51" spans="6:6" x14ac:dyDescent="0.25">
      <c r="F51"/>
    </row>
    <row r="52" spans="6:6" x14ac:dyDescent="0.25">
      <c r="F52"/>
    </row>
    <row r="53" spans="6:6" x14ac:dyDescent="0.25">
      <c r="F53"/>
    </row>
    <row r="54" spans="6:6" x14ac:dyDescent="0.25">
      <c r="F54"/>
    </row>
    <row r="55" spans="6:6" x14ac:dyDescent="0.25">
      <c r="F55"/>
    </row>
    <row r="56" spans="6:6" x14ac:dyDescent="0.25">
      <c r="F56"/>
    </row>
    <row r="57" spans="6:6" x14ac:dyDescent="0.25">
      <c r="F57"/>
    </row>
    <row r="58" spans="6:6" x14ac:dyDescent="0.25">
      <c r="F58"/>
    </row>
    <row r="59" spans="6:6" x14ac:dyDescent="0.25">
      <c r="F59"/>
    </row>
    <row r="60" spans="6:6" x14ac:dyDescent="0.25">
      <c r="F60"/>
    </row>
    <row r="61" spans="6:6" x14ac:dyDescent="0.25">
      <c r="F61"/>
    </row>
    <row r="62" spans="6:6" x14ac:dyDescent="0.25">
      <c r="F62"/>
    </row>
    <row r="63" spans="6:6" x14ac:dyDescent="0.25">
      <c r="F63"/>
    </row>
    <row r="64" spans="6:6" x14ac:dyDescent="0.25">
      <c r="F64"/>
    </row>
    <row r="65" spans="6:6" x14ac:dyDescent="0.25">
      <c r="F65"/>
    </row>
    <row r="66" spans="6:6" x14ac:dyDescent="0.25">
      <c r="F66"/>
    </row>
    <row r="67" spans="6:6" x14ac:dyDescent="0.25">
      <c r="F67"/>
    </row>
    <row r="68" spans="6:6" x14ac:dyDescent="0.25">
      <c r="F68"/>
    </row>
    <row r="69" spans="6:6" x14ac:dyDescent="0.25">
      <c r="F69"/>
    </row>
    <row r="70" spans="6:6" x14ac:dyDescent="0.25">
      <c r="F70"/>
    </row>
    <row r="71" spans="6:6" x14ac:dyDescent="0.25">
      <c r="F71"/>
    </row>
    <row r="72" spans="6:6" x14ac:dyDescent="0.25">
      <c r="F72"/>
    </row>
    <row r="73" spans="6:6" x14ac:dyDescent="0.25">
      <c r="F73"/>
    </row>
    <row r="74" spans="6:6" x14ac:dyDescent="0.25">
      <c r="F74"/>
    </row>
    <row r="75" spans="6:6" x14ac:dyDescent="0.25">
      <c r="F75"/>
    </row>
    <row r="76" spans="6:6" x14ac:dyDescent="0.25">
      <c r="F76"/>
    </row>
    <row r="77" spans="6:6" x14ac:dyDescent="0.25">
      <c r="F77"/>
    </row>
    <row r="78" spans="6:6" x14ac:dyDescent="0.25">
      <c r="F78"/>
    </row>
    <row r="79" spans="6:6" x14ac:dyDescent="0.25">
      <c r="F79"/>
    </row>
    <row r="80" spans="6:6" x14ac:dyDescent="0.25">
      <c r="F80"/>
    </row>
    <row r="81" spans="6:6" x14ac:dyDescent="0.25">
      <c r="F81"/>
    </row>
    <row r="82" spans="6:6" x14ac:dyDescent="0.25">
      <c r="F82"/>
    </row>
    <row r="83" spans="6:6" x14ac:dyDescent="0.25">
      <c r="F83"/>
    </row>
    <row r="84" spans="6:6" x14ac:dyDescent="0.25">
      <c r="F84"/>
    </row>
    <row r="85" spans="6:6" x14ac:dyDescent="0.25">
      <c r="F85"/>
    </row>
    <row r="86" spans="6:6" x14ac:dyDescent="0.25">
      <c r="F86"/>
    </row>
    <row r="87" spans="6:6" x14ac:dyDescent="0.25">
      <c r="F87"/>
    </row>
    <row r="88" spans="6:6" x14ac:dyDescent="0.25">
      <c r="F88"/>
    </row>
    <row r="89" spans="6:6" x14ac:dyDescent="0.25">
      <c r="F89"/>
    </row>
    <row r="90" spans="6:6" x14ac:dyDescent="0.25">
      <c r="F90"/>
    </row>
    <row r="91" spans="6:6" x14ac:dyDescent="0.25">
      <c r="F91"/>
    </row>
    <row r="92" spans="6:6" x14ac:dyDescent="0.25">
      <c r="F92"/>
    </row>
    <row r="93" spans="6:6" x14ac:dyDescent="0.25">
      <c r="F93"/>
    </row>
    <row r="94" spans="6:6" x14ac:dyDescent="0.25">
      <c r="F94"/>
    </row>
    <row r="95" spans="6:6" x14ac:dyDescent="0.25">
      <c r="F95"/>
    </row>
    <row r="96" spans="6:6" x14ac:dyDescent="0.25">
      <c r="F96"/>
    </row>
    <row r="97" spans="6:6" x14ac:dyDescent="0.25">
      <c r="F97"/>
    </row>
    <row r="98" spans="6:6" x14ac:dyDescent="0.25">
      <c r="F98"/>
    </row>
    <row r="99" spans="6:6" x14ac:dyDescent="0.25">
      <c r="F99"/>
    </row>
    <row r="100" spans="6:6" x14ac:dyDescent="0.25">
      <c r="F100"/>
    </row>
    <row r="101" spans="6:6" x14ac:dyDescent="0.25">
      <c r="F101"/>
    </row>
    <row r="102" spans="6:6" x14ac:dyDescent="0.25">
      <c r="F102"/>
    </row>
    <row r="103" spans="6:6" x14ac:dyDescent="0.25">
      <c r="F103"/>
    </row>
    <row r="104" spans="6:6" x14ac:dyDescent="0.25">
      <c r="F104"/>
    </row>
    <row r="105" spans="6:6" x14ac:dyDescent="0.25">
      <c r="F105"/>
    </row>
    <row r="106" spans="6:6" x14ac:dyDescent="0.25">
      <c r="F106"/>
    </row>
    <row r="107" spans="6:6" x14ac:dyDescent="0.25">
      <c r="F107"/>
    </row>
    <row r="108" spans="6:6" x14ac:dyDescent="0.25">
      <c r="F108"/>
    </row>
    <row r="109" spans="6:6" x14ac:dyDescent="0.25">
      <c r="F109"/>
    </row>
    <row r="110" spans="6:6" x14ac:dyDescent="0.25">
      <c r="F110"/>
    </row>
    <row r="111" spans="6:6" x14ac:dyDescent="0.25">
      <c r="F111"/>
    </row>
    <row r="112" spans="6:6" x14ac:dyDescent="0.25">
      <c r="F112"/>
    </row>
    <row r="113" spans="6:6" x14ac:dyDescent="0.25">
      <c r="F113"/>
    </row>
    <row r="114" spans="6:6" x14ac:dyDescent="0.25">
      <c r="F114"/>
    </row>
    <row r="115" spans="6:6" x14ac:dyDescent="0.25">
      <c r="F115"/>
    </row>
    <row r="116" spans="6:6" x14ac:dyDescent="0.25">
      <c r="F116"/>
    </row>
    <row r="117" spans="6:6" x14ac:dyDescent="0.25">
      <c r="F117"/>
    </row>
    <row r="118" spans="6:6" x14ac:dyDescent="0.25">
      <c r="F118"/>
    </row>
    <row r="119" spans="6:6" x14ac:dyDescent="0.25">
      <c r="F119"/>
    </row>
    <row r="120" spans="6:6" x14ac:dyDescent="0.25">
      <c r="F120"/>
    </row>
    <row r="121" spans="6:6" x14ac:dyDescent="0.25">
      <c r="F121"/>
    </row>
    <row r="122" spans="6:6" x14ac:dyDescent="0.25">
      <c r="F122"/>
    </row>
    <row r="123" spans="6:6" x14ac:dyDescent="0.25">
      <c r="F123"/>
    </row>
    <row r="124" spans="6:6" x14ac:dyDescent="0.25">
      <c r="F124"/>
    </row>
    <row r="125" spans="6:6" x14ac:dyDescent="0.25">
      <c r="F125"/>
    </row>
    <row r="126" spans="6:6" x14ac:dyDescent="0.25">
      <c r="F126"/>
    </row>
    <row r="127" spans="6:6" x14ac:dyDescent="0.25">
      <c r="F127"/>
    </row>
    <row r="128" spans="6:6" x14ac:dyDescent="0.25">
      <c r="F128"/>
    </row>
    <row r="129" spans="6:6" x14ac:dyDescent="0.25">
      <c r="F129"/>
    </row>
    <row r="130" spans="6:6" x14ac:dyDescent="0.25">
      <c r="F130"/>
    </row>
    <row r="131" spans="6:6" x14ac:dyDescent="0.25">
      <c r="F131"/>
    </row>
    <row r="132" spans="6:6" x14ac:dyDescent="0.25">
      <c r="F132"/>
    </row>
    <row r="133" spans="6:6" x14ac:dyDescent="0.25">
      <c r="F133"/>
    </row>
    <row r="134" spans="6:6" x14ac:dyDescent="0.25">
      <c r="F134"/>
    </row>
    <row r="135" spans="6:6" x14ac:dyDescent="0.25">
      <c r="F135"/>
    </row>
    <row r="136" spans="6:6" x14ac:dyDescent="0.25">
      <c r="F136"/>
    </row>
    <row r="137" spans="6:6" x14ac:dyDescent="0.25">
      <c r="F137"/>
    </row>
    <row r="138" spans="6:6" x14ac:dyDescent="0.25">
      <c r="F138"/>
    </row>
    <row r="139" spans="6:6" x14ac:dyDescent="0.25">
      <c r="F139"/>
    </row>
    <row r="140" spans="6:6" x14ac:dyDescent="0.25">
      <c r="F140"/>
    </row>
    <row r="141" spans="6:6" x14ac:dyDescent="0.25">
      <c r="F141"/>
    </row>
    <row r="142" spans="6:6" x14ac:dyDescent="0.25">
      <c r="F142"/>
    </row>
    <row r="143" spans="6:6" x14ac:dyDescent="0.25">
      <c r="F143"/>
    </row>
    <row r="144" spans="6:6" x14ac:dyDescent="0.25">
      <c r="F144"/>
    </row>
    <row r="145" spans="6:6" x14ac:dyDescent="0.25">
      <c r="F145"/>
    </row>
    <row r="146" spans="6:6" x14ac:dyDescent="0.25">
      <c r="F146"/>
    </row>
    <row r="147" spans="6:6" x14ac:dyDescent="0.25">
      <c r="F147"/>
    </row>
    <row r="148" spans="6:6" x14ac:dyDescent="0.25">
      <c r="F148"/>
    </row>
    <row r="149" spans="6:6" x14ac:dyDescent="0.25">
      <c r="F149"/>
    </row>
    <row r="150" spans="6:6" x14ac:dyDescent="0.25">
      <c r="F150"/>
    </row>
    <row r="151" spans="6:6" x14ac:dyDescent="0.25">
      <c r="F151"/>
    </row>
    <row r="152" spans="6:6" x14ac:dyDescent="0.25">
      <c r="F152"/>
    </row>
    <row r="153" spans="6:6" x14ac:dyDescent="0.25">
      <c r="F153"/>
    </row>
    <row r="154" spans="6:6" x14ac:dyDescent="0.25">
      <c r="F154"/>
    </row>
    <row r="155" spans="6:6" x14ac:dyDescent="0.25">
      <c r="F155"/>
    </row>
    <row r="156" spans="6:6" x14ac:dyDescent="0.25">
      <c r="F156"/>
    </row>
    <row r="157" spans="6:6" x14ac:dyDescent="0.25">
      <c r="F157"/>
    </row>
    <row r="158" spans="6:6" x14ac:dyDescent="0.25">
      <c r="F158"/>
    </row>
    <row r="159" spans="6:6" x14ac:dyDescent="0.25">
      <c r="F159"/>
    </row>
    <row r="160" spans="6:6" x14ac:dyDescent="0.25">
      <c r="F160"/>
    </row>
    <row r="161" spans="6:6" x14ac:dyDescent="0.25">
      <c r="F161"/>
    </row>
    <row r="162" spans="6:6" x14ac:dyDescent="0.25">
      <c r="F162"/>
    </row>
    <row r="163" spans="6:6" x14ac:dyDescent="0.25">
      <c r="F163"/>
    </row>
    <row r="164" spans="6:6" x14ac:dyDescent="0.25">
      <c r="F164"/>
    </row>
    <row r="165" spans="6:6" x14ac:dyDescent="0.25">
      <c r="F165"/>
    </row>
    <row r="166" spans="6:6" x14ac:dyDescent="0.25">
      <c r="F166"/>
    </row>
    <row r="167" spans="6:6" x14ac:dyDescent="0.25">
      <c r="F167"/>
    </row>
    <row r="168" spans="6:6" x14ac:dyDescent="0.25">
      <c r="F168"/>
    </row>
    <row r="169" spans="6:6" x14ac:dyDescent="0.25">
      <c r="F169"/>
    </row>
    <row r="170" spans="6:6" x14ac:dyDescent="0.25">
      <c r="F170"/>
    </row>
    <row r="171" spans="6:6" x14ac:dyDescent="0.25">
      <c r="F171"/>
    </row>
    <row r="172" spans="6:6" x14ac:dyDescent="0.25">
      <c r="F172"/>
    </row>
    <row r="173" spans="6:6" x14ac:dyDescent="0.25">
      <c r="F173"/>
    </row>
    <row r="174" spans="6:6" x14ac:dyDescent="0.25">
      <c r="F174"/>
    </row>
    <row r="175" spans="6:6" x14ac:dyDescent="0.25">
      <c r="F175"/>
    </row>
    <row r="176" spans="6:6" x14ac:dyDescent="0.25">
      <c r="F176"/>
    </row>
    <row r="177" spans="6:6" x14ac:dyDescent="0.25">
      <c r="F177"/>
    </row>
    <row r="178" spans="6:6" x14ac:dyDescent="0.25">
      <c r="F178"/>
    </row>
    <row r="179" spans="6:6" x14ac:dyDescent="0.25">
      <c r="F179"/>
    </row>
    <row r="180" spans="6:6" x14ac:dyDescent="0.25">
      <c r="F180"/>
    </row>
    <row r="181" spans="6:6" x14ac:dyDescent="0.25">
      <c r="F181"/>
    </row>
    <row r="182" spans="6:6" x14ac:dyDescent="0.25">
      <c r="F182"/>
    </row>
    <row r="183" spans="6:6" x14ac:dyDescent="0.25">
      <c r="F183"/>
    </row>
    <row r="184" spans="6:6" x14ac:dyDescent="0.25">
      <c r="F184"/>
    </row>
    <row r="185" spans="6:6" x14ac:dyDescent="0.25">
      <c r="F185"/>
    </row>
    <row r="186" spans="6:6" x14ac:dyDescent="0.25">
      <c r="F186"/>
    </row>
    <row r="187" spans="6:6" x14ac:dyDescent="0.25">
      <c r="F187"/>
    </row>
    <row r="188" spans="6:6" x14ac:dyDescent="0.25">
      <c r="F188"/>
    </row>
    <row r="189" spans="6:6" x14ac:dyDescent="0.25">
      <c r="F189"/>
    </row>
    <row r="190" spans="6:6" x14ac:dyDescent="0.25">
      <c r="F190"/>
    </row>
    <row r="191" spans="6:6" x14ac:dyDescent="0.25">
      <c r="F191"/>
    </row>
    <row r="192" spans="6:6" x14ac:dyDescent="0.25">
      <c r="F192"/>
    </row>
    <row r="193" spans="2:248" x14ac:dyDescent="0.25">
      <c r="F193"/>
    </row>
    <row r="194" spans="2:248" x14ac:dyDescent="0.25">
      <c r="F194"/>
    </row>
    <row r="195" spans="2:248" x14ac:dyDescent="0.25">
      <c r="F195"/>
    </row>
    <row r="196" spans="2:248" x14ac:dyDescent="0.25">
      <c r="F196"/>
    </row>
    <row r="197" spans="2:248" x14ac:dyDescent="0.25">
      <c r="F197"/>
    </row>
    <row r="198" spans="2:248" x14ac:dyDescent="0.25">
      <c r="F198"/>
    </row>
    <row r="199" spans="2:248" x14ac:dyDescent="0.25">
      <c r="F199"/>
    </row>
    <row r="200" spans="2:248" x14ac:dyDescent="0.25">
      <c r="F200"/>
    </row>
    <row r="201" spans="2:248" x14ac:dyDescent="0.25">
      <c r="F201"/>
    </row>
    <row r="202" spans="2:248" x14ac:dyDescent="0.25">
      <c r="F202"/>
    </row>
    <row r="203" spans="2:248" x14ac:dyDescent="0.25">
      <c r="F203"/>
    </row>
    <row r="204" spans="2:248" s="18" customFormat="1" ht="18.75" x14ac:dyDescent="0.3">
      <c r="B204" s="19" t="s">
        <v>1000</v>
      </c>
      <c r="C204" s="20"/>
      <c r="D204" s="21"/>
      <c r="E204" s="22"/>
      <c r="F204" s="22"/>
      <c r="G204" s="22"/>
      <c r="H204" s="22"/>
      <c r="I204" s="23"/>
      <c r="J204" s="23"/>
      <c r="K204" s="22"/>
      <c r="L204" s="22"/>
      <c r="M204" s="22"/>
      <c r="N204" s="22"/>
      <c r="O204" s="22"/>
      <c r="P204" s="22"/>
      <c r="Q204" s="22"/>
      <c r="R204" s="24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 s="25"/>
      <c r="AL204" s="25"/>
      <c r="AM204" s="25"/>
      <c r="AN204" s="25"/>
      <c r="AO204" s="25"/>
      <c r="AP204" s="25"/>
      <c r="AQ204" s="25"/>
      <c r="AR204" s="25"/>
      <c r="AS204" s="25"/>
      <c r="AT204" s="25"/>
      <c r="AU204" s="25"/>
      <c r="AV204" s="25"/>
      <c r="AW204" s="25"/>
      <c r="AX204" s="25"/>
      <c r="AY204" s="25"/>
      <c r="AZ204" s="25"/>
      <c r="BA204" s="25"/>
      <c r="BB204" s="25"/>
      <c r="BC204" s="25"/>
      <c r="BD204" s="25"/>
      <c r="BE204" s="25"/>
      <c r="BF204" s="25"/>
      <c r="BG204" s="25"/>
      <c r="BH204" s="25"/>
      <c r="BI204" s="25"/>
      <c r="BJ204" s="25"/>
      <c r="BK204" s="25"/>
      <c r="BL204" s="25"/>
      <c r="BM204" s="25"/>
      <c r="BN204" s="25"/>
      <c r="BO204" s="25"/>
      <c r="BP204" s="25"/>
      <c r="BQ204" s="25"/>
      <c r="BR204" s="25"/>
      <c r="BS204" s="25"/>
      <c r="BT204" s="25"/>
      <c r="BU204" s="25"/>
      <c r="BV204" s="25"/>
      <c r="BW204" s="25"/>
      <c r="BX204" s="25"/>
      <c r="BY204" s="25"/>
      <c r="BZ204" s="25"/>
      <c r="CA204" s="25"/>
      <c r="CB204" s="25"/>
      <c r="CC204" s="25"/>
      <c r="CD204" s="25"/>
      <c r="CE204" s="25"/>
      <c r="CF204" s="25"/>
      <c r="CG204" s="25"/>
      <c r="CH204" s="25"/>
      <c r="CI204" s="25"/>
      <c r="CJ204" s="25"/>
      <c r="CK204" s="25"/>
      <c r="CL204" s="25"/>
      <c r="CM204" s="25"/>
      <c r="CN204" s="25"/>
      <c r="CO204" s="25"/>
      <c r="CP204" s="25"/>
      <c r="CQ204" s="25"/>
      <c r="CR204" s="25"/>
      <c r="CS204" s="25"/>
      <c r="CT204" s="25"/>
      <c r="CU204" s="25"/>
      <c r="CV204" s="25"/>
      <c r="CW204" s="25"/>
      <c r="CX204" s="25"/>
      <c r="CY204" s="25"/>
      <c r="CZ204" s="25"/>
      <c r="DA204" s="25"/>
      <c r="DB204" s="25"/>
      <c r="DC204" s="25"/>
      <c r="DD204" s="25"/>
      <c r="DE204" s="25"/>
      <c r="DF204" s="25"/>
      <c r="DG204" s="25"/>
      <c r="DH204" s="25"/>
      <c r="DI204" s="25"/>
      <c r="DJ204" s="25"/>
      <c r="DK204" s="25"/>
      <c r="DL204" s="25"/>
      <c r="DM204" s="25"/>
      <c r="DN204" s="25"/>
      <c r="DO204" s="25"/>
      <c r="DP204" s="25"/>
      <c r="DQ204" s="25"/>
      <c r="DR204" s="25"/>
      <c r="DS204" s="25"/>
      <c r="DT204" s="25"/>
      <c r="DU204" s="25"/>
      <c r="DV204" s="25"/>
      <c r="DW204" s="25"/>
      <c r="DX204" s="25"/>
      <c r="DY204" s="25"/>
      <c r="DZ204" s="25"/>
      <c r="EA204" s="25"/>
      <c r="EB204" s="25"/>
      <c r="EC204" s="25"/>
      <c r="ED204" s="25"/>
      <c r="EE204" s="25"/>
      <c r="EF204" s="25"/>
      <c r="EG204" s="25"/>
      <c r="EH204" s="25"/>
      <c r="EI204" s="25"/>
      <c r="EJ204" s="25"/>
      <c r="EK204" s="25"/>
      <c r="EL204" s="25"/>
      <c r="EM204" s="25"/>
      <c r="EN204" s="25"/>
      <c r="EO204" s="25"/>
      <c r="EP204" s="25"/>
      <c r="EQ204" s="25"/>
      <c r="ER204" s="25"/>
      <c r="ES204" s="25"/>
      <c r="ET204" s="25"/>
      <c r="EU204" s="25"/>
      <c r="EV204" s="25"/>
      <c r="EW204" s="25"/>
      <c r="EX204" s="25"/>
      <c r="EY204" s="25"/>
      <c r="EZ204" s="25"/>
      <c r="FA204" s="25"/>
      <c r="FB204" s="25"/>
      <c r="FC204" s="25"/>
      <c r="FD204" s="25"/>
      <c r="FE204" s="25"/>
      <c r="FF204" s="25"/>
      <c r="FG204" s="25"/>
      <c r="FH204" s="25"/>
      <c r="FI204" s="25"/>
      <c r="FJ204" s="25"/>
      <c r="FK204" s="25"/>
      <c r="FL204" s="25"/>
      <c r="FM204" s="25"/>
      <c r="FN204" s="25"/>
      <c r="FO204" s="25"/>
      <c r="FP204" s="25"/>
      <c r="FQ204" s="25"/>
      <c r="FR204" s="25"/>
      <c r="FS204" s="25"/>
      <c r="FT204" s="25"/>
      <c r="FU204" s="25"/>
      <c r="FV204" s="25"/>
      <c r="FW204" s="25"/>
      <c r="FX204" s="25"/>
      <c r="FY204" s="25"/>
      <c r="FZ204" s="25"/>
      <c r="GA204" s="25"/>
      <c r="GB204" s="25"/>
      <c r="GC204" s="25"/>
      <c r="GD204" s="25"/>
      <c r="GE204" s="25"/>
      <c r="GF204" s="25"/>
      <c r="GG204" s="25"/>
      <c r="GH204" s="25"/>
      <c r="GI204" s="25"/>
      <c r="GJ204" s="25"/>
      <c r="GK204" s="25"/>
      <c r="GL204" s="25"/>
      <c r="GM204" s="25"/>
      <c r="GN204" s="25"/>
      <c r="GO204" s="25"/>
      <c r="GP204" s="25"/>
      <c r="GQ204" s="25"/>
      <c r="GR204" s="25"/>
      <c r="GS204" s="25"/>
      <c r="GT204" s="25"/>
      <c r="GU204" s="25"/>
      <c r="GV204" s="25"/>
      <c r="GW204" s="25"/>
      <c r="GX204" s="25"/>
      <c r="GY204" s="25"/>
      <c r="GZ204" s="25"/>
      <c r="HA204" s="25"/>
      <c r="HB204" s="25"/>
      <c r="HC204" s="25"/>
      <c r="HD204" s="25"/>
      <c r="HE204" s="25"/>
      <c r="HF204" s="25"/>
      <c r="HG204" s="25"/>
      <c r="HH204" s="25"/>
      <c r="HI204" s="25"/>
      <c r="HJ204" s="25"/>
      <c r="HK204" s="25"/>
      <c r="HL204" s="25"/>
      <c r="HM204" s="25"/>
      <c r="HN204" s="25"/>
      <c r="HO204" s="25"/>
      <c r="HP204" s="25"/>
      <c r="HQ204" s="25"/>
      <c r="HR204" s="25"/>
      <c r="HS204" s="25"/>
      <c r="HT204" s="25"/>
      <c r="HU204" s="25"/>
      <c r="HV204" s="25"/>
      <c r="HW204" s="25"/>
      <c r="HX204" s="25"/>
      <c r="HY204" s="25"/>
      <c r="HZ204" s="25"/>
      <c r="IA204" s="25"/>
      <c r="IB204" s="25"/>
      <c r="IC204" s="25"/>
      <c r="ID204" s="25"/>
      <c r="IE204" s="25"/>
      <c r="IF204" s="25"/>
      <c r="IG204" s="25"/>
      <c r="IH204" s="25"/>
      <c r="II204" s="25"/>
      <c r="IJ204" s="25"/>
      <c r="IK204" s="25"/>
      <c r="IL204" s="25"/>
      <c r="IM204" s="25"/>
      <c r="IN204" s="25"/>
    </row>
    <row r="205" spans="2:248" s="25" customFormat="1" ht="18.75" x14ac:dyDescent="0.3">
      <c r="B205" s="26"/>
      <c r="C205" s="27"/>
      <c r="D205" s="28"/>
      <c r="E205" s="22"/>
      <c r="F205" s="22"/>
      <c r="G205" s="22"/>
      <c r="H205" s="22"/>
      <c r="I205" s="23"/>
      <c r="J205" s="23"/>
      <c r="K205" s="22"/>
      <c r="L205" s="22"/>
      <c r="M205" s="22"/>
      <c r="N205" s="22"/>
      <c r="O205" s="22"/>
      <c r="P205" s="22"/>
      <c r="Q205" s="22"/>
      <c r="R205" s="29"/>
    </row>
    <row r="206" spans="2:248" s="25" customFormat="1" ht="18.75" x14ac:dyDescent="0.3">
      <c r="B206" s="50"/>
      <c r="C206" s="51"/>
      <c r="D206" s="28"/>
      <c r="E206" s="22"/>
      <c r="F206" s="22"/>
      <c r="G206" s="22"/>
      <c r="H206" s="22"/>
      <c r="I206" s="23"/>
      <c r="J206" s="23"/>
      <c r="K206" s="22"/>
      <c r="L206" s="22"/>
      <c r="M206" s="22"/>
      <c r="N206" s="22"/>
      <c r="O206" s="22"/>
      <c r="P206" s="22"/>
      <c r="Q206" s="22"/>
      <c r="R206" s="29"/>
    </row>
    <row r="207" spans="2:248" s="23" customFormat="1" ht="18.75" x14ac:dyDescent="0.3">
      <c r="B207" s="30"/>
      <c r="C207" s="31"/>
      <c r="D207" s="32"/>
      <c r="E207" s="32"/>
      <c r="F207" s="32"/>
      <c r="G207" s="33"/>
      <c r="H207" s="33"/>
      <c r="K207" s="33"/>
      <c r="L207" s="33"/>
      <c r="M207" s="33"/>
      <c r="N207" s="34"/>
      <c r="O207" s="35"/>
      <c r="P207" s="35"/>
      <c r="Q207" s="35"/>
      <c r="R207" s="36"/>
      <c r="S207" s="3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 s="37"/>
      <c r="AL207" s="37"/>
      <c r="AM207" s="37"/>
      <c r="AN207" s="37"/>
      <c r="AO207" s="37"/>
      <c r="AP207" s="37"/>
      <c r="AQ207" s="37"/>
      <c r="AR207" s="37"/>
      <c r="AS207" s="37"/>
      <c r="AT207" s="37"/>
      <c r="AU207" s="37"/>
      <c r="AV207" s="37"/>
      <c r="AW207" s="37"/>
      <c r="AX207" s="37"/>
      <c r="AY207" s="37"/>
      <c r="AZ207" s="37"/>
      <c r="BA207" s="37"/>
      <c r="BB207" s="37"/>
      <c r="BC207" s="37"/>
      <c r="BD207" s="37"/>
      <c r="BE207" s="37"/>
      <c r="BF207" s="37"/>
      <c r="BG207" s="37"/>
      <c r="BH207" s="37"/>
      <c r="BI207" s="37"/>
      <c r="BJ207" s="37"/>
      <c r="BK207" s="37"/>
      <c r="BL207" s="37"/>
      <c r="BM207" s="37"/>
      <c r="BN207" s="37"/>
      <c r="BO207" s="37"/>
      <c r="BP207" s="37"/>
      <c r="BQ207" s="37"/>
      <c r="BR207" s="37"/>
      <c r="BS207" s="37"/>
      <c r="BT207" s="37"/>
      <c r="BU207" s="37"/>
      <c r="BV207" s="37"/>
      <c r="BW207" s="37"/>
      <c r="BX207" s="37"/>
      <c r="BY207" s="37"/>
      <c r="BZ207" s="37"/>
      <c r="CA207" s="37"/>
      <c r="CB207" s="37"/>
      <c r="CC207" s="37"/>
      <c r="CD207" s="37"/>
      <c r="CE207" s="37"/>
      <c r="CF207" s="37"/>
      <c r="CG207" s="37"/>
      <c r="CH207" s="37"/>
      <c r="CI207" s="37"/>
      <c r="CJ207" s="37"/>
      <c r="CK207" s="37"/>
      <c r="CL207" s="37"/>
      <c r="CM207" s="37"/>
      <c r="CN207" s="37"/>
      <c r="CO207" s="37"/>
      <c r="CP207" s="37"/>
      <c r="CQ207" s="37"/>
      <c r="CR207" s="37"/>
      <c r="CS207" s="37"/>
      <c r="CT207" s="37"/>
      <c r="CU207" s="37"/>
      <c r="CV207" s="37"/>
      <c r="CW207" s="37"/>
      <c r="CX207" s="37"/>
      <c r="CY207" s="37"/>
      <c r="CZ207" s="37"/>
      <c r="DA207" s="37"/>
      <c r="DB207" s="37"/>
      <c r="DC207" s="37"/>
      <c r="DD207" s="37"/>
      <c r="DE207" s="37"/>
      <c r="DF207" s="37"/>
      <c r="DG207" s="37"/>
      <c r="DH207" s="37"/>
      <c r="DI207" s="37"/>
      <c r="DJ207" s="37"/>
      <c r="DK207" s="37"/>
      <c r="DL207" s="37"/>
      <c r="DM207" s="37"/>
      <c r="DN207" s="37"/>
      <c r="DO207" s="37"/>
      <c r="DP207" s="37"/>
      <c r="DQ207" s="37"/>
      <c r="DR207" s="37"/>
      <c r="DS207" s="37"/>
      <c r="DT207" s="37"/>
      <c r="DU207" s="37"/>
      <c r="DV207" s="37"/>
      <c r="DW207" s="37"/>
      <c r="DX207" s="37"/>
      <c r="DY207" s="37"/>
      <c r="DZ207" s="37"/>
      <c r="EA207" s="37"/>
      <c r="EB207" s="37"/>
      <c r="EC207" s="37"/>
      <c r="ED207" s="37"/>
      <c r="EE207" s="37"/>
      <c r="EF207" s="37"/>
      <c r="EG207" s="37"/>
      <c r="EH207" s="37"/>
      <c r="EI207" s="37"/>
      <c r="EJ207" s="37"/>
      <c r="EK207" s="37"/>
      <c r="EL207" s="37"/>
      <c r="EM207" s="37"/>
      <c r="EN207" s="37"/>
      <c r="EO207" s="37"/>
      <c r="EP207" s="37"/>
      <c r="EQ207" s="37"/>
      <c r="ER207" s="37"/>
      <c r="ES207" s="37"/>
      <c r="ET207" s="37"/>
      <c r="EU207" s="37"/>
      <c r="EV207" s="37"/>
      <c r="EW207" s="37"/>
      <c r="EX207" s="37"/>
      <c r="EY207" s="37"/>
      <c r="EZ207" s="37"/>
      <c r="FA207" s="37"/>
      <c r="FB207" s="37"/>
      <c r="FC207" s="37"/>
      <c r="FD207" s="37"/>
      <c r="FE207" s="37"/>
      <c r="FF207" s="37"/>
      <c r="FG207" s="37"/>
      <c r="FH207" s="37"/>
      <c r="FI207" s="37"/>
      <c r="FJ207" s="37"/>
      <c r="FK207" s="37"/>
      <c r="FL207" s="37"/>
      <c r="FM207" s="37"/>
      <c r="FN207" s="37"/>
      <c r="FO207" s="37"/>
      <c r="FP207" s="37"/>
      <c r="FQ207" s="37"/>
      <c r="FR207" s="37"/>
      <c r="FS207" s="37"/>
      <c r="FT207" s="37"/>
      <c r="FU207" s="37"/>
      <c r="FV207" s="37"/>
      <c r="FW207" s="37"/>
      <c r="FX207" s="37"/>
      <c r="FY207" s="37"/>
      <c r="FZ207" s="37"/>
      <c r="GA207" s="37"/>
      <c r="GB207" s="37"/>
      <c r="GC207" s="37"/>
      <c r="GD207" s="37"/>
      <c r="GE207" s="37"/>
      <c r="GF207" s="37"/>
      <c r="GG207" s="37"/>
      <c r="GH207" s="37"/>
      <c r="GI207" s="37"/>
      <c r="GJ207" s="37"/>
      <c r="GK207" s="37"/>
      <c r="GL207" s="37"/>
      <c r="GM207" s="37"/>
      <c r="GN207" s="37"/>
      <c r="GO207" s="37"/>
      <c r="GP207" s="37"/>
      <c r="GQ207" s="37"/>
      <c r="GR207" s="37"/>
      <c r="GS207" s="37"/>
      <c r="GT207" s="37"/>
      <c r="GU207" s="37"/>
      <c r="GV207" s="37"/>
      <c r="GW207" s="37"/>
      <c r="GX207" s="37"/>
      <c r="GY207" s="37"/>
      <c r="GZ207" s="37"/>
      <c r="HA207" s="37"/>
      <c r="HB207" s="37"/>
      <c r="HC207" s="37"/>
      <c r="HD207" s="37"/>
      <c r="HE207" s="37"/>
      <c r="HF207" s="37"/>
      <c r="HG207" s="37"/>
      <c r="HH207" s="37"/>
      <c r="HI207" s="37"/>
      <c r="HJ207" s="37"/>
      <c r="HK207" s="37"/>
      <c r="HL207" s="37"/>
      <c r="HM207" s="37"/>
      <c r="HN207" s="37"/>
      <c r="HO207" s="37"/>
      <c r="HP207" s="37"/>
      <c r="HQ207" s="37"/>
      <c r="HR207" s="37"/>
      <c r="HS207" s="37"/>
      <c r="HT207" s="37"/>
      <c r="HU207" s="37"/>
      <c r="HV207" s="37"/>
      <c r="HW207" s="37"/>
      <c r="HX207" s="37"/>
      <c r="HY207" s="37"/>
      <c r="HZ207" s="37"/>
      <c r="IA207" s="37"/>
      <c r="IB207" s="37"/>
      <c r="IC207" s="37"/>
      <c r="ID207" s="37"/>
      <c r="IE207" s="37"/>
      <c r="IF207" s="37"/>
      <c r="IG207" s="37"/>
      <c r="IH207" s="37"/>
      <c r="II207" s="37"/>
      <c r="IJ207" s="37"/>
      <c r="IK207" s="37"/>
      <c r="IL207" s="37"/>
      <c r="IM207" s="37"/>
      <c r="IN207" s="37"/>
    </row>
    <row r="208" spans="2:248" s="23" customFormat="1" ht="18.75" x14ac:dyDescent="0.3">
      <c r="B208" s="30"/>
      <c r="C208" s="31"/>
      <c r="D208" s="32"/>
      <c r="E208" s="38" t="s">
        <v>976</v>
      </c>
      <c r="F208" s="39"/>
      <c r="G208" s="40"/>
      <c r="H208" s="40"/>
      <c r="K208" s="40"/>
      <c r="L208" s="40"/>
      <c r="M208" s="40"/>
      <c r="N208" s="34"/>
      <c r="O208" s="35"/>
      <c r="P208" s="35"/>
      <c r="Q208" s="35"/>
      <c r="R208" s="36"/>
      <c r="S208" s="37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 s="37"/>
      <c r="AL208" s="37"/>
      <c r="AM208" s="37"/>
      <c r="AN208" s="37"/>
      <c r="AO208" s="37"/>
      <c r="AP208" s="37"/>
      <c r="AQ208" s="37"/>
      <c r="AR208" s="37"/>
      <c r="AS208" s="37"/>
      <c r="AT208" s="37"/>
      <c r="AU208" s="37"/>
      <c r="AV208" s="37"/>
      <c r="AW208" s="37"/>
      <c r="AX208" s="37"/>
      <c r="AY208" s="37"/>
      <c r="AZ208" s="37"/>
      <c r="BA208" s="37"/>
      <c r="BB208" s="37"/>
      <c r="BC208" s="37"/>
      <c r="BD208" s="37"/>
      <c r="BE208" s="37"/>
      <c r="BF208" s="37"/>
      <c r="BG208" s="37"/>
      <c r="BH208" s="37"/>
      <c r="BI208" s="37"/>
      <c r="BJ208" s="37"/>
      <c r="BK208" s="37"/>
      <c r="BL208" s="37"/>
      <c r="BM208" s="37"/>
      <c r="BN208" s="37"/>
      <c r="BO208" s="37"/>
      <c r="BP208" s="37"/>
      <c r="BQ208" s="37"/>
      <c r="BR208" s="37"/>
      <c r="BS208" s="37"/>
      <c r="BT208" s="37"/>
      <c r="BU208" s="37"/>
      <c r="BV208" s="37"/>
      <c r="BW208" s="37"/>
      <c r="BX208" s="37"/>
      <c r="BY208" s="37"/>
      <c r="BZ208" s="37"/>
      <c r="CA208" s="37"/>
      <c r="CB208" s="37"/>
      <c r="CC208" s="37"/>
      <c r="CD208" s="37"/>
      <c r="CE208" s="37"/>
      <c r="CF208" s="37"/>
      <c r="CG208" s="37"/>
      <c r="CH208" s="37"/>
      <c r="CI208" s="37"/>
      <c r="CJ208" s="37"/>
      <c r="CK208" s="37"/>
      <c r="CL208" s="37"/>
      <c r="CM208" s="37"/>
      <c r="CN208" s="37"/>
      <c r="CO208" s="37"/>
      <c r="CP208" s="37"/>
      <c r="CQ208" s="37"/>
      <c r="CR208" s="37"/>
      <c r="CS208" s="37"/>
      <c r="CT208" s="37"/>
      <c r="CU208" s="37"/>
      <c r="CV208" s="37"/>
      <c r="CW208" s="37"/>
      <c r="CX208" s="37"/>
      <c r="CY208" s="37"/>
      <c r="CZ208" s="37"/>
      <c r="DA208" s="37"/>
      <c r="DB208" s="37"/>
      <c r="DC208" s="37"/>
      <c r="DD208" s="37"/>
      <c r="DE208" s="37"/>
      <c r="DF208" s="37"/>
      <c r="DG208" s="37"/>
      <c r="DH208" s="37"/>
      <c r="DI208" s="37"/>
      <c r="DJ208" s="37"/>
      <c r="DK208" s="37"/>
      <c r="DL208" s="37"/>
      <c r="DM208" s="37"/>
      <c r="DN208" s="37"/>
      <c r="DO208" s="37"/>
      <c r="DP208" s="37"/>
      <c r="DQ208" s="37"/>
      <c r="DR208" s="37"/>
      <c r="DS208" s="37"/>
      <c r="DT208" s="37"/>
      <c r="DU208" s="37"/>
      <c r="DV208" s="37"/>
      <c r="DW208" s="37"/>
      <c r="DX208" s="37"/>
      <c r="DY208" s="37"/>
      <c r="DZ208" s="37"/>
      <c r="EA208" s="37"/>
      <c r="EB208" s="37"/>
      <c r="EC208" s="37"/>
      <c r="ED208" s="37"/>
      <c r="EE208" s="37"/>
      <c r="EF208" s="37"/>
      <c r="EG208" s="37"/>
      <c r="EH208" s="37"/>
      <c r="EI208" s="37"/>
      <c r="EJ208" s="37"/>
      <c r="EK208" s="37"/>
      <c r="EL208" s="37"/>
      <c r="EM208" s="37"/>
      <c r="EN208" s="37"/>
      <c r="EO208" s="37"/>
      <c r="EP208" s="37"/>
      <c r="EQ208" s="37"/>
      <c r="ER208" s="37"/>
      <c r="ES208" s="37"/>
      <c r="ET208" s="37"/>
      <c r="EU208" s="37"/>
      <c r="EV208" s="37"/>
      <c r="EW208" s="37"/>
      <c r="EX208" s="37"/>
      <c r="EY208" s="37"/>
      <c r="EZ208" s="37"/>
      <c r="FA208" s="37"/>
      <c r="FB208" s="37"/>
      <c r="FC208" s="37"/>
      <c r="FD208" s="37"/>
      <c r="FE208" s="37"/>
      <c r="FF208" s="37"/>
      <c r="FG208" s="37"/>
      <c r="FH208" s="37"/>
      <c r="FI208" s="37"/>
      <c r="FJ208" s="37"/>
      <c r="FK208" s="37"/>
      <c r="FL208" s="37"/>
      <c r="FM208" s="37"/>
      <c r="FN208" s="37"/>
      <c r="FO208" s="37"/>
      <c r="FP208" s="37"/>
      <c r="FQ208" s="37"/>
      <c r="FR208" s="37"/>
      <c r="FS208" s="37"/>
      <c r="FT208" s="37"/>
      <c r="FU208" s="37"/>
      <c r="FV208" s="37"/>
      <c r="FW208" s="37"/>
      <c r="FX208" s="37"/>
      <c r="FY208" s="37"/>
      <c r="FZ208" s="37"/>
      <c r="GA208" s="37"/>
      <c r="GB208" s="37"/>
      <c r="GC208" s="37"/>
      <c r="GD208" s="37"/>
      <c r="GE208" s="37"/>
      <c r="GF208" s="37"/>
      <c r="GG208" s="37"/>
      <c r="GH208" s="37"/>
      <c r="GI208" s="37"/>
      <c r="GJ208" s="37"/>
      <c r="GK208" s="37"/>
      <c r="GL208" s="37"/>
      <c r="GM208" s="37"/>
      <c r="GN208" s="37"/>
      <c r="GO208" s="37"/>
      <c r="GP208" s="37"/>
      <c r="GQ208" s="37"/>
      <c r="GR208" s="37"/>
      <c r="GS208" s="37"/>
      <c r="GT208" s="37"/>
      <c r="GU208" s="37"/>
      <c r="GV208" s="37"/>
      <c r="GW208" s="37"/>
      <c r="GX208" s="37"/>
      <c r="GY208" s="37"/>
      <c r="GZ208" s="37"/>
      <c r="HA208" s="37"/>
      <c r="HB208" s="37"/>
      <c r="HC208" s="37"/>
      <c r="HD208" s="37"/>
      <c r="HE208" s="37"/>
      <c r="HF208" s="37"/>
      <c r="HG208" s="37"/>
      <c r="HH208" s="37"/>
      <c r="HI208" s="37"/>
      <c r="HJ208" s="37"/>
      <c r="HK208" s="37"/>
      <c r="HL208" s="37"/>
      <c r="HM208" s="37"/>
      <c r="HN208" s="37"/>
      <c r="HO208" s="37"/>
      <c r="HP208" s="37"/>
      <c r="HQ208" s="37"/>
      <c r="HR208" s="37"/>
      <c r="HS208" s="37"/>
      <c r="HT208" s="37"/>
      <c r="HU208" s="37"/>
      <c r="HV208" s="37"/>
      <c r="HW208" s="37"/>
      <c r="HX208" s="37"/>
      <c r="HY208" s="37"/>
      <c r="HZ208" s="37"/>
      <c r="IA208" s="37"/>
      <c r="IB208" s="37"/>
      <c r="IC208" s="37"/>
      <c r="ID208" s="37"/>
      <c r="IE208" s="37"/>
      <c r="IF208" s="37"/>
      <c r="IG208" s="37"/>
      <c r="IH208" s="37"/>
      <c r="II208" s="37"/>
      <c r="IJ208" s="37"/>
      <c r="IK208" s="37"/>
      <c r="IL208" s="37"/>
      <c r="IM208" s="37"/>
      <c r="IN208" s="37"/>
    </row>
    <row r="209" spans="2:248" s="23" customFormat="1" ht="18.75" x14ac:dyDescent="0.3">
      <c r="B209" s="30"/>
      <c r="C209" s="31"/>
      <c r="D209" s="32"/>
      <c r="E209" s="38" t="s">
        <v>997</v>
      </c>
      <c r="F209" s="39"/>
      <c r="G209" s="40"/>
      <c r="H209" s="40"/>
      <c r="K209" s="40"/>
      <c r="L209" s="40"/>
      <c r="M209" s="40"/>
      <c r="N209" s="34"/>
      <c r="O209" s="35"/>
      <c r="P209" s="35"/>
      <c r="Q209" s="35"/>
      <c r="R209" s="36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 s="37"/>
      <c r="AL209" s="37"/>
      <c r="AM209" s="37"/>
      <c r="AN209" s="37"/>
      <c r="AO209" s="37"/>
      <c r="AP209" s="37"/>
      <c r="AQ209" s="37"/>
      <c r="AR209" s="37"/>
      <c r="AS209" s="37"/>
      <c r="AT209" s="37"/>
      <c r="AU209" s="37"/>
      <c r="AV209" s="37"/>
      <c r="AW209" s="37"/>
      <c r="AX209" s="37"/>
      <c r="AY209" s="37"/>
      <c r="AZ209" s="37"/>
      <c r="BA209" s="37"/>
      <c r="BB209" s="37"/>
      <c r="BC209" s="37"/>
      <c r="BD209" s="37"/>
      <c r="BE209" s="37"/>
      <c r="BF209" s="37"/>
      <c r="BG209" s="37"/>
      <c r="BH209" s="37"/>
      <c r="BI209" s="37"/>
      <c r="BJ209" s="37"/>
      <c r="BK209" s="37"/>
      <c r="BL209" s="37"/>
      <c r="BM209" s="37"/>
      <c r="BN209" s="37"/>
      <c r="BO209" s="37"/>
      <c r="BP209" s="37"/>
      <c r="BQ209" s="37"/>
      <c r="BR209" s="37"/>
      <c r="BS209" s="37"/>
      <c r="BT209" s="37"/>
      <c r="BU209" s="37"/>
      <c r="BV209" s="37"/>
      <c r="BW209" s="37"/>
      <c r="BX209" s="37"/>
      <c r="BY209" s="37"/>
      <c r="BZ209" s="37"/>
      <c r="CA209" s="37"/>
      <c r="CB209" s="37"/>
      <c r="CC209" s="37"/>
      <c r="CD209" s="37"/>
      <c r="CE209" s="37"/>
      <c r="CF209" s="37"/>
      <c r="CG209" s="37"/>
      <c r="CH209" s="37"/>
      <c r="CI209" s="37"/>
      <c r="CJ209" s="37"/>
      <c r="CK209" s="37"/>
      <c r="CL209" s="37"/>
      <c r="CM209" s="37"/>
      <c r="CN209" s="37"/>
      <c r="CO209" s="37"/>
      <c r="CP209" s="37"/>
      <c r="CQ209" s="37"/>
      <c r="CR209" s="37"/>
      <c r="CS209" s="37"/>
      <c r="CT209" s="37"/>
      <c r="CU209" s="37"/>
      <c r="CV209" s="37"/>
      <c r="CW209" s="37"/>
      <c r="CX209" s="37"/>
      <c r="CY209" s="37"/>
      <c r="CZ209" s="37"/>
      <c r="DA209" s="37"/>
      <c r="DB209" s="37"/>
      <c r="DC209" s="37"/>
      <c r="DD209" s="37"/>
      <c r="DE209" s="37"/>
      <c r="DF209" s="37"/>
      <c r="DG209" s="37"/>
      <c r="DH209" s="37"/>
      <c r="DI209" s="37"/>
      <c r="DJ209" s="37"/>
      <c r="DK209" s="37"/>
      <c r="DL209" s="37"/>
      <c r="DM209" s="37"/>
      <c r="DN209" s="37"/>
      <c r="DO209" s="37"/>
      <c r="DP209" s="37"/>
      <c r="DQ209" s="37"/>
      <c r="DR209" s="37"/>
      <c r="DS209" s="37"/>
      <c r="DT209" s="37"/>
      <c r="DU209" s="37"/>
      <c r="DV209" s="37"/>
      <c r="DW209" s="37"/>
      <c r="DX209" s="37"/>
      <c r="DY209" s="37"/>
      <c r="DZ209" s="37"/>
      <c r="EA209" s="37"/>
      <c r="EB209" s="37"/>
      <c r="EC209" s="37"/>
      <c r="ED209" s="37"/>
      <c r="EE209" s="37"/>
      <c r="EF209" s="37"/>
      <c r="EG209" s="37"/>
      <c r="EH209" s="37"/>
      <c r="EI209" s="37"/>
      <c r="EJ209" s="37"/>
      <c r="EK209" s="37"/>
      <c r="EL209" s="37"/>
      <c r="EM209" s="37"/>
      <c r="EN209" s="37"/>
      <c r="EO209" s="37"/>
      <c r="EP209" s="37"/>
      <c r="EQ209" s="37"/>
      <c r="ER209" s="37"/>
      <c r="ES209" s="37"/>
      <c r="ET209" s="37"/>
      <c r="EU209" s="37"/>
      <c r="EV209" s="37"/>
      <c r="EW209" s="37"/>
      <c r="EX209" s="37"/>
      <c r="EY209" s="37"/>
      <c r="EZ209" s="37"/>
      <c r="FA209" s="37"/>
      <c r="FB209" s="37"/>
      <c r="FC209" s="37"/>
      <c r="FD209" s="37"/>
      <c r="FE209" s="37"/>
      <c r="FF209" s="37"/>
      <c r="FG209" s="37"/>
      <c r="FH209" s="37"/>
      <c r="FI209" s="37"/>
      <c r="FJ209" s="37"/>
      <c r="FK209" s="37"/>
      <c r="FL209" s="37"/>
      <c r="FM209" s="37"/>
      <c r="FN209" s="37"/>
      <c r="FO209" s="37"/>
      <c r="FP209" s="37"/>
      <c r="FQ209" s="37"/>
      <c r="FR209" s="37"/>
      <c r="FS209" s="37"/>
      <c r="FT209" s="37"/>
      <c r="FU209" s="37"/>
      <c r="FV209" s="37"/>
      <c r="FW209" s="37"/>
      <c r="FX209" s="37"/>
      <c r="FY209" s="37"/>
      <c r="FZ209" s="37"/>
      <c r="GA209" s="37"/>
      <c r="GB209" s="37"/>
      <c r="GC209" s="37"/>
      <c r="GD209" s="37"/>
      <c r="GE209" s="37"/>
      <c r="GF209" s="37"/>
      <c r="GG209" s="37"/>
      <c r="GH209" s="37"/>
      <c r="GI209" s="37"/>
      <c r="GJ209" s="37"/>
      <c r="GK209" s="37"/>
      <c r="GL209" s="37"/>
      <c r="GM209" s="37"/>
      <c r="GN209" s="37"/>
      <c r="GO209" s="37"/>
      <c r="GP209" s="37"/>
      <c r="GQ209" s="37"/>
      <c r="GR209" s="37"/>
      <c r="GS209" s="37"/>
      <c r="GT209" s="37"/>
      <c r="GU209" s="37"/>
      <c r="GV209" s="37"/>
      <c r="GW209" s="37"/>
      <c r="GX209" s="37"/>
      <c r="GY209" s="37"/>
      <c r="GZ209" s="37"/>
      <c r="HA209" s="37"/>
      <c r="HB209" s="37"/>
      <c r="HC209" s="37"/>
      <c r="HD209" s="37"/>
      <c r="HE209" s="37"/>
      <c r="HF209" s="37"/>
      <c r="HG209" s="37"/>
      <c r="HH209" s="37"/>
      <c r="HI209" s="37"/>
      <c r="HJ209" s="37"/>
      <c r="HK209" s="37"/>
      <c r="HL209" s="37"/>
      <c r="HM209" s="37"/>
      <c r="HN209" s="37"/>
      <c r="HO209" s="37"/>
      <c r="HP209" s="37"/>
      <c r="HQ209" s="37"/>
      <c r="HR209" s="37"/>
      <c r="HS209" s="37"/>
      <c r="HT209" s="37"/>
      <c r="HU209" s="37"/>
      <c r="HV209" s="37"/>
      <c r="HW209" s="37"/>
      <c r="HX209" s="37"/>
      <c r="HY209" s="37"/>
      <c r="HZ209" s="37"/>
      <c r="IA209" s="37"/>
      <c r="IB209" s="37"/>
      <c r="IC209" s="37"/>
      <c r="ID209" s="37"/>
      <c r="IE209" s="37"/>
      <c r="IF209" s="37"/>
      <c r="IG209" s="37"/>
      <c r="IH209" s="37"/>
      <c r="II209" s="37"/>
      <c r="IJ209" s="37"/>
      <c r="IK209" s="37"/>
      <c r="IL209" s="37"/>
      <c r="IM209" s="37"/>
      <c r="IN209" s="37"/>
    </row>
    <row r="210" spans="2:248" s="23" customFormat="1" ht="18.75" x14ac:dyDescent="0.3">
      <c r="B210" s="30"/>
      <c r="C210" s="31"/>
      <c r="D210" s="32"/>
      <c r="E210" s="38" t="s">
        <v>998</v>
      </c>
      <c r="F210" s="39"/>
      <c r="G210" s="40"/>
      <c r="H210" s="40"/>
      <c r="K210" s="40"/>
      <c r="L210" s="40"/>
      <c r="M210" s="40"/>
      <c r="N210" s="34"/>
      <c r="O210" s="35"/>
      <c r="P210" s="35"/>
      <c r="Q210" s="35"/>
      <c r="R210" s="36"/>
      <c r="S210" s="37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 s="37"/>
      <c r="AL210" s="37"/>
      <c r="AM210" s="37"/>
      <c r="AN210" s="37"/>
      <c r="AO210" s="37"/>
      <c r="AP210" s="37"/>
      <c r="AQ210" s="37"/>
      <c r="AR210" s="37"/>
      <c r="AS210" s="37"/>
      <c r="AT210" s="37"/>
      <c r="AU210" s="37"/>
      <c r="AV210" s="37"/>
      <c r="AW210" s="37"/>
      <c r="AX210" s="37"/>
      <c r="AY210" s="37"/>
      <c r="AZ210" s="37"/>
      <c r="BA210" s="37"/>
      <c r="BB210" s="37"/>
      <c r="BC210" s="37"/>
      <c r="BD210" s="37"/>
      <c r="BE210" s="37"/>
      <c r="BF210" s="37"/>
      <c r="BG210" s="37"/>
      <c r="BH210" s="37"/>
      <c r="BI210" s="37"/>
      <c r="BJ210" s="37"/>
      <c r="BK210" s="37"/>
      <c r="BL210" s="37"/>
      <c r="BM210" s="37"/>
      <c r="BN210" s="37"/>
      <c r="BO210" s="37"/>
      <c r="BP210" s="37"/>
      <c r="BQ210" s="37"/>
      <c r="BR210" s="37"/>
      <c r="BS210" s="37"/>
      <c r="BT210" s="37"/>
      <c r="BU210" s="37"/>
      <c r="BV210" s="37"/>
      <c r="BW210" s="37"/>
      <c r="BX210" s="37"/>
      <c r="BY210" s="37"/>
      <c r="BZ210" s="37"/>
      <c r="CA210" s="37"/>
      <c r="CB210" s="37"/>
      <c r="CC210" s="37"/>
      <c r="CD210" s="37"/>
      <c r="CE210" s="37"/>
      <c r="CF210" s="37"/>
      <c r="CG210" s="37"/>
      <c r="CH210" s="37"/>
      <c r="CI210" s="37"/>
      <c r="CJ210" s="37"/>
      <c r="CK210" s="37"/>
      <c r="CL210" s="37"/>
      <c r="CM210" s="37"/>
      <c r="CN210" s="37"/>
      <c r="CO210" s="37"/>
      <c r="CP210" s="37"/>
      <c r="CQ210" s="37"/>
      <c r="CR210" s="37"/>
      <c r="CS210" s="37"/>
      <c r="CT210" s="37"/>
      <c r="CU210" s="37"/>
      <c r="CV210" s="37"/>
      <c r="CW210" s="37"/>
      <c r="CX210" s="37"/>
      <c r="CY210" s="37"/>
      <c r="CZ210" s="37"/>
      <c r="DA210" s="37"/>
      <c r="DB210" s="37"/>
      <c r="DC210" s="37"/>
      <c r="DD210" s="37"/>
      <c r="DE210" s="37"/>
      <c r="DF210" s="37"/>
      <c r="DG210" s="37"/>
      <c r="DH210" s="37"/>
      <c r="DI210" s="37"/>
      <c r="DJ210" s="37"/>
      <c r="DK210" s="37"/>
      <c r="DL210" s="37"/>
      <c r="DM210" s="37"/>
      <c r="DN210" s="37"/>
      <c r="DO210" s="37"/>
      <c r="DP210" s="37"/>
      <c r="DQ210" s="37"/>
      <c r="DR210" s="37"/>
      <c r="DS210" s="37"/>
      <c r="DT210" s="37"/>
      <c r="DU210" s="37"/>
      <c r="DV210" s="37"/>
      <c r="DW210" s="37"/>
      <c r="DX210" s="37"/>
      <c r="DY210" s="37"/>
      <c r="DZ210" s="37"/>
      <c r="EA210" s="37"/>
      <c r="EB210" s="37"/>
      <c r="EC210" s="37"/>
      <c r="ED210" s="37"/>
      <c r="EE210" s="37"/>
      <c r="EF210" s="37"/>
      <c r="EG210" s="37"/>
      <c r="EH210" s="37"/>
      <c r="EI210" s="37"/>
      <c r="EJ210" s="37"/>
      <c r="EK210" s="37"/>
      <c r="EL210" s="37"/>
      <c r="EM210" s="37"/>
      <c r="EN210" s="37"/>
      <c r="EO210" s="37"/>
      <c r="EP210" s="37"/>
      <c r="EQ210" s="37"/>
      <c r="ER210" s="37"/>
      <c r="ES210" s="37"/>
      <c r="ET210" s="37"/>
      <c r="EU210" s="37"/>
      <c r="EV210" s="37"/>
      <c r="EW210" s="37"/>
      <c r="EX210" s="37"/>
      <c r="EY210" s="37"/>
      <c r="EZ210" s="37"/>
      <c r="FA210" s="37"/>
      <c r="FB210" s="37"/>
      <c r="FC210" s="37"/>
      <c r="FD210" s="37"/>
      <c r="FE210" s="37"/>
      <c r="FF210" s="37"/>
      <c r="FG210" s="37"/>
      <c r="FH210" s="37"/>
      <c r="FI210" s="37"/>
      <c r="FJ210" s="37"/>
      <c r="FK210" s="37"/>
      <c r="FL210" s="37"/>
      <c r="FM210" s="37"/>
      <c r="FN210" s="37"/>
      <c r="FO210" s="37"/>
      <c r="FP210" s="37"/>
      <c r="FQ210" s="37"/>
      <c r="FR210" s="37"/>
      <c r="FS210" s="37"/>
      <c r="FT210" s="37"/>
      <c r="FU210" s="37"/>
      <c r="FV210" s="37"/>
      <c r="FW210" s="37"/>
      <c r="FX210" s="37"/>
      <c r="FY210" s="37"/>
      <c r="FZ210" s="37"/>
      <c r="GA210" s="37"/>
      <c r="GB210" s="37"/>
      <c r="GC210" s="37"/>
      <c r="GD210" s="37"/>
      <c r="GE210" s="37"/>
      <c r="GF210" s="37"/>
      <c r="GG210" s="37"/>
      <c r="GH210" s="37"/>
      <c r="GI210" s="37"/>
      <c r="GJ210" s="37"/>
      <c r="GK210" s="37"/>
      <c r="GL210" s="37"/>
      <c r="GM210" s="37"/>
      <c r="GN210" s="37"/>
      <c r="GO210" s="37"/>
      <c r="GP210" s="37"/>
      <c r="GQ210" s="37"/>
      <c r="GR210" s="37"/>
      <c r="GS210" s="37"/>
      <c r="GT210" s="37"/>
      <c r="GU210" s="37"/>
      <c r="GV210" s="37"/>
      <c r="GW210" s="37"/>
      <c r="GX210" s="37"/>
      <c r="GY210" s="37"/>
      <c r="GZ210" s="37"/>
      <c r="HA210" s="37"/>
      <c r="HB210" s="37"/>
      <c r="HC210" s="37"/>
      <c r="HD210" s="37"/>
      <c r="HE210" s="37"/>
      <c r="HF210" s="37"/>
      <c r="HG210" s="37"/>
      <c r="HH210" s="37"/>
      <c r="HI210" s="37"/>
      <c r="HJ210" s="37"/>
      <c r="HK210" s="37"/>
      <c r="HL210" s="37"/>
      <c r="HM210" s="37"/>
      <c r="HN210" s="37"/>
      <c r="HO210" s="37"/>
      <c r="HP210" s="37"/>
      <c r="HQ210" s="37"/>
      <c r="HR210" s="37"/>
      <c r="HS210" s="37"/>
      <c r="HT210" s="37"/>
      <c r="HU210" s="37"/>
      <c r="HV210" s="37"/>
      <c r="HW210" s="37"/>
      <c r="HX210" s="37"/>
      <c r="HY210" s="37"/>
      <c r="HZ210" s="37"/>
      <c r="IA210" s="37"/>
      <c r="IB210" s="37"/>
      <c r="IC210" s="37"/>
      <c r="ID210" s="37"/>
      <c r="IE210" s="37"/>
      <c r="IF210" s="37"/>
      <c r="IG210" s="37"/>
      <c r="IH210" s="37"/>
      <c r="II210" s="37"/>
      <c r="IJ210" s="37"/>
      <c r="IK210" s="37"/>
      <c r="IL210" s="37"/>
      <c r="IM210" s="37"/>
      <c r="IN210" s="37"/>
    </row>
    <row r="211" spans="2:248" s="23" customFormat="1" ht="19.5" thickBot="1" x14ac:dyDescent="0.35">
      <c r="B211" s="41"/>
      <c r="C211" s="42"/>
      <c r="D211" s="43"/>
      <c r="E211" s="44" t="s">
        <v>999</v>
      </c>
      <c r="F211" s="45"/>
      <c r="G211" s="46"/>
      <c r="H211" s="46"/>
      <c r="K211" s="46"/>
      <c r="L211" s="46"/>
      <c r="M211" s="46"/>
      <c r="N211" s="47"/>
      <c r="O211" s="48"/>
      <c r="P211" s="48"/>
      <c r="Q211" s="48"/>
      <c r="R211" s="49"/>
      <c r="S211" s="37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 s="37"/>
      <c r="AL211" s="37"/>
      <c r="AM211" s="37"/>
      <c r="AN211" s="37"/>
      <c r="AO211" s="37"/>
      <c r="AP211" s="37"/>
      <c r="AQ211" s="37"/>
      <c r="AR211" s="37"/>
      <c r="AS211" s="37"/>
      <c r="AT211" s="37"/>
      <c r="AU211" s="37"/>
      <c r="AV211" s="37"/>
      <c r="AW211" s="37"/>
      <c r="AX211" s="37"/>
      <c r="AY211" s="37"/>
      <c r="AZ211" s="37"/>
      <c r="BA211" s="37"/>
      <c r="BB211" s="37"/>
      <c r="BC211" s="37"/>
      <c r="BD211" s="37"/>
      <c r="BE211" s="37"/>
      <c r="BF211" s="37"/>
      <c r="BG211" s="37"/>
      <c r="BH211" s="37"/>
      <c r="BI211" s="37"/>
      <c r="BJ211" s="37"/>
      <c r="BK211" s="37"/>
      <c r="BL211" s="37"/>
      <c r="BM211" s="37"/>
      <c r="BN211" s="37"/>
      <c r="BO211" s="37"/>
      <c r="BP211" s="37"/>
      <c r="BQ211" s="37"/>
      <c r="BR211" s="37"/>
      <c r="BS211" s="37"/>
      <c r="BT211" s="37"/>
      <c r="BU211" s="37"/>
      <c r="BV211" s="37"/>
      <c r="BW211" s="37"/>
      <c r="BX211" s="37"/>
      <c r="BY211" s="37"/>
      <c r="BZ211" s="37"/>
      <c r="CA211" s="37"/>
      <c r="CB211" s="37"/>
      <c r="CC211" s="37"/>
      <c r="CD211" s="37"/>
      <c r="CE211" s="37"/>
      <c r="CF211" s="37"/>
      <c r="CG211" s="37"/>
      <c r="CH211" s="37"/>
      <c r="CI211" s="37"/>
      <c r="CJ211" s="37"/>
      <c r="CK211" s="37"/>
      <c r="CL211" s="37"/>
      <c r="CM211" s="37"/>
      <c r="CN211" s="37"/>
      <c r="CO211" s="37"/>
      <c r="CP211" s="37"/>
      <c r="CQ211" s="37"/>
      <c r="CR211" s="37"/>
      <c r="CS211" s="37"/>
      <c r="CT211" s="37"/>
      <c r="CU211" s="37"/>
      <c r="CV211" s="37"/>
      <c r="CW211" s="37"/>
      <c r="CX211" s="37"/>
      <c r="CY211" s="37"/>
      <c r="CZ211" s="37"/>
      <c r="DA211" s="37"/>
      <c r="DB211" s="37"/>
      <c r="DC211" s="37"/>
      <c r="DD211" s="37"/>
      <c r="DE211" s="37"/>
      <c r="DF211" s="37"/>
      <c r="DG211" s="37"/>
      <c r="DH211" s="37"/>
      <c r="DI211" s="37"/>
      <c r="DJ211" s="37"/>
      <c r="DK211" s="37"/>
      <c r="DL211" s="37"/>
      <c r="DM211" s="37"/>
      <c r="DN211" s="37"/>
      <c r="DO211" s="37"/>
      <c r="DP211" s="37"/>
      <c r="DQ211" s="37"/>
      <c r="DR211" s="37"/>
      <c r="DS211" s="37"/>
      <c r="DT211" s="37"/>
      <c r="DU211" s="37"/>
      <c r="DV211" s="37"/>
      <c r="DW211" s="37"/>
      <c r="DX211" s="37"/>
      <c r="DY211" s="37"/>
      <c r="DZ211" s="37"/>
      <c r="EA211" s="37"/>
      <c r="EB211" s="37"/>
      <c r="EC211" s="37"/>
      <c r="ED211" s="37"/>
      <c r="EE211" s="37"/>
      <c r="EF211" s="37"/>
      <c r="EG211" s="37"/>
      <c r="EH211" s="37"/>
      <c r="EI211" s="37"/>
      <c r="EJ211" s="37"/>
      <c r="EK211" s="37"/>
      <c r="EL211" s="37"/>
      <c r="EM211" s="37"/>
      <c r="EN211" s="37"/>
      <c r="EO211" s="37"/>
      <c r="EP211" s="37"/>
      <c r="EQ211" s="37"/>
      <c r="ER211" s="37"/>
      <c r="ES211" s="37"/>
      <c r="ET211" s="37"/>
      <c r="EU211" s="37"/>
      <c r="EV211" s="37"/>
      <c r="EW211" s="37"/>
      <c r="EX211" s="37"/>
      <c r="EY211" s="37"/>
      <c r="EZ211" s="37"/>
      <c r="FA211" s="37"/>
      <c r="FB211" s="37"/>
      <c r="FC211" s="37"/>
      <c r="FD211" s="37"/>
      <c r="FE211" s="37"/>
      <c r="FF211" s="37"/>
      <c r="FG211" s="37"/>
      <c r="FH211" s="37"/>
      <c r="FI211" s="37"/>
      <c r="FJ211" s="37"/>
      <c r="FK211" s="37"/>
      <c r="FL211" s="37"/>
      <c r="FM211" s="37"/>
      <c r="FN211" s="37"/>
      <c r="FO211" s="37"/>
      <c r="FP211" s="37"/>
      <c r="FQ211" s="37"/>
      <c r="FR211" s="37"/>
      <c r="FS211" s="37"/>
      <c r="FT211" s="37"/>
      <c r="FU211" s="37"/>
      <c r="FV211" s="37"/>
      <c r="FW211" s="37"/>
      <c r="FX211" s="37"/>
      <c r="FY211" s="37"/>
      <c r="FZ211" s="37"/>
      <c r="GA211" s="37"/>
      <c r="GB211" s="37"/>
      <c r="GC211" s="37"/>
      <c r="GD211" s="37"/>
      <c r="GE211" s="37"/>
      <c r="GF211" s="37"/>
      <c r="GG211" s="37"/>
      <c r="GH211" s="37"/>
      <c r="GI211" s="37"/>
      <c r="GJ211" s="37"/>
      <c r="GK211" s="37"/>
      <c r="GL211" s="37"/>
      <c r="GM211" s="37"/>
      <c r="GN211" s="37"/>
      <c r="GO211" s="37"/>
      <c r="GP211" s="37"/>
      <c r="GQ211" s="37"/>
      <c r="GR211" s="37"/>
      <c r="GS211" s="37"/>
      <c r="GT211" s="37"/>
      <c r="GU211" s="37"/>
      <c r="GV211" s="37"/>
      <c r="GW211" s="37"/>
      <c r="GX211" s="37"/>
      <c r="GY211" s="37"/>
      <c r="GZ211" s="37"/>
      <c r="HA211" s="37"/>
      <c r="HB211" s="37"/>
      <c r="HC211" s="37"/>
      <c r="HD211" s="37"/>
      <c r="HE211" s="37"/>
      <c r="HF211" s="37"/>
      <c r="HG211" s="37"/>
      <c r="HH211" s="37"/>
      <c r="HI211" s="37"/>
      <c r="HJ211" s="37"/>
      <c r="HK211" s="37"/>
      <c r="HL211" s="37"/>
      <c r="HM211" s="37"/>
      <c r="HN211" s="37"/>
      <c r="HO211" s="37"/>
      <c r="HP211" s="37"/>
      <c r="HQ211" s="37"/>
      <c r="HR211" s="37"/>
      <c r="HS211" s="37"/>
      <c r="HT211" s="37"/>
      <c r="HU211" s="37"/>
      <c r="HV211" s="37"/>
      <c r="HW211" s="37"/>
      <c r="HX211" s="37"/>
      <c r="HY211" s="37"/>
      <c r="HZ211" s="37"/>
      <c r="IA211" s="37"/>
      <c r="IB211" s="37"/>
      <c r="IC211" s="37"/>
      <c r="ID211" s="37"/>
      <c r="IE211" s="37"/>
      <c r="IF211" s="37"/>
      <c r="IG211" s="37"/>
      <c r="IH211" s="37"/>
      <c r="II211" s="37"/>
      <c r="IJ211" s="37"/>
      <c r="IK211" s="37"/>
      <c r="IL211" s="37"/>
      <c r="IM211" s="37"/>
      <c r="IN211" s="37"/>
    </row>
  </sheetData>
  <mergeCells count="27">
    <mergeCell ref="B1:N1"/>
    <mergeCell ref="B2:N2"/>
    <mergeCell ref="C10:E10"/>
    <mergeCell ref="G10:H10"/>
    <mergeCell ref="I10:J10"/>
    <mergeCell ref="K10:L10"/>
    <mergeCell ref="M10:N10"/>
    <mergeCell ref="C22:E22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9:E29"/>
    <mergeCell ref="C30:E30"/>
    <mergeCell ref="C23:E23"/>
    <mergeCell ref="C24:E24"/>
    <mergeCell ref="C25:E25"/>
    <mergeCell ref="C26:E26"/>
    <mergeCell ref="C27:E27"/>
    <mergeCell ref="C28:E28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Orçamento</vt:lpstr>
      <vt:lpstr>BDI</vt:lpstr>
      <vt:lpstr>Cronograma 2</vt:lpstr>
      <vt:lpstr>BDI!Area_de_impressao</vt:lpstr>
      <vt:lpstr>Orçamento!Area_de_impressao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Sinapi em Excel</dc:title>
  <dc:subject>Sinapi em Excel</dc:subject>
  <dc:creator>isinapi.com</dc:creator>
  <cp:keywords>Sinapi Excel</cp:keywords>
  <dc:description>Sinapi em Excel</dc:description>
  <cp:lastModifiedBy>Pedro Henrique Mota Emiliano</cp:lastModifiedBy>
  <cp:revision/>
  <cp:lastPrinted>2025-04-01T13:16:08Z</cp:lastPrinted>
  <dcterms:created xsi:type="dcterms:W3CDTF">2019-09-06T19:06:54Z</dcterms:created>
  <dcterms:modified xsi:type="dcterms:W3CDTF">2025-05-21T14:18:49Z</dcterms:modified>
  <cp:category>Sinapi Excel</cp:category>
  <cp:contentStatus/>
</cp:coreProperties>
</file>